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5880" firstSheet="24" activeTab="27"/>
  </bookViews>
  <sheets>
    <sheet name="LAUTI Monica" sheetId="1" r:id="rId1"/>
    <sheet name="CLERICI Daniela" sheetId="2" r:id="rId2"/>
    <sheet name="Francioli" sheetId="3" r:id="rId3"/>
    <sheet name="LEPRI Massimo" sheetId="4" r:id="rId4"/>
    <sheet name="BOSO Gioconda" sheetId="5" r:id="rId5"/>
    <sheet name="MORLACCHI paolo" sheetId="6" r:id="rId6"/>
    <sheet name="VASSENA Laura" sheetId="7" r:id="rId7"/>
    <sheet name="AMADESI Daniela" sheetId="8" r:id="rId8"/>
    <sheet name="LAPADULA Ida" sheetId="9" r:id="rId9"/>
    <sheet name="MALATINO Antonella" sheetId="10" r:id="rId10"/>
    <sheet name="CALABRESE" sheetId="11" r:id="rId11"/>
    <sheet name="DILENA Luciano" sheetId="12" r:id="rId12"/>
    <sheet name="serpe pasquale" sheetId="13" r:id="rId13"/>
    <sheet name="Vignolo Ivana" sheetId="14" r:id="rId14"/>
    <sheet name="Panarello Giuseppe" sheetId="15" r:id="rId15"/>
    <sheet name="Baros Raluca" sheetId="16" r:id="rId16"/>
    <sheet name="Tonella MCristina" sheetId="17" r:id="rId17"/>
    <sheet name="Rossi GMarco" sheetId="18" r:id="rId18"/>
    <sheet name="Bocchetta Silvia" sheetId="19" r:id="rId19"/>
    <sheet name="Pratini Fabrizio" sheetId="20" r:id="rId20"/>
    <sheet name="Bindella_Marco" sheetId="21" r:id="rId21"/>
    <sheet name="Massera Ambrogio" sheetId="22" r:id="rId22"/>
    <sheet name="Viaro Ilaria" sheetId="23" r:id="rId23"/>
    <sheet name="Di Battista Flavia" sheetId="24" r:id="rId24"/>
    <sheet name="Cerutti Paola" sheetId="25" r:id="rId25"/>
    <sheet name="Carniti Emanuela" sheetId="26" r:id="rId26"/>
    <sheet name="Govoni Carlo" sheetId="27" r:id="rId27"/>
    <sheet name="Caretti Loris" sheetId="28" r:id="rId28"/>
    <sheet name="TAB. MANCATO PREAVVISO" sheetId="29" r:id="rId29"/>
  </sheets>
  <definedNames/>
  <calcPr fullCalcOnLoad="1"/>
</workbook>
</file>

<file path=xl/sharedStrings.xml><?xml version="1.0" encoding="utf-8"?>
<sst xmlns="http://schemas.openxmlformats.org/spreadsheetml/2006/main" count="656" uniqueCount="226">
  <si>
    <t>Allegato alla determina n.          del</t>
  </si>
  <si>
    <t>RETRIBUZIONE MENSILE :</t>
  </si>
  <si>
    <t xml:space="preserve">RETRIBUZIONE MENSILE           </t>
  </si>
  <si>
    <t xml:space="preserve">RATEO 13^ MENSILITA'           </t>
  </si>
  <si>
    <t xml:space="preserve">TOTALE                             </t>
  </si>
  <si>
    <t xml:space="preserve">T O T A L E                               </t>
  </si>
  <si>
    <t xml:space="preserve">STIPENDIO TABELLARE          </t>
  </si>
  <si>
    <t>IND. QUALIFICAZIONE PROF.LE</t>
  </si>
  <si>
    <t>Infermiera</t>
  </si>
  <si>
    <t>FASCIA</t>
  </si>
  <si>
    <t>IND. PROF. SPEC.</t>
  </si>
  <si>
    <t>RIA</t>
  </si>
  <si>
    <t>IND. COORD. FISSO</t>
  </si>
  <si>
    <t xml:space="preserve">&gt;10 ANNI </t>
  </si>
  <si>
    <t>x1/12</t>
  </si>
  <si>
    <t>INCREMENTO DI FASCIA</t>
  </si>
  <si>
    <t>IND. QUALIF. PROFESSIONALE</t>
  </si>
  <si>
    <t>ANZIANITA' ALLA DATA DELLA CESSAZIONE</t>
  </si>
  <si>
    <t>&gt; 10 ANNI</t>
  </si>
  <si>
    <t>PREAVVISO PARI A 4 mesi</t>
  </si>
  <si>
    <t>X mesi 4</t>
  </si>
  <si>
    <t>X 4/12</t>
  </si>
  <si>
    <t>FRANCIOLI NADIA</t>
  </si>
  <si>
    <t>Deceduta in attività di servizio il 23/08/2008</t>
  </si>
  <si>
    <t>IND.PROF. SPECIFICA</t>
  </si>
  <si>
    <t xml:space="preserve">GG. FERIE NON GODUTE </t>
  </si>
  <si>
    <t>2006     gg. 6</t>
  </si>
  <si>
    <t>X 69,18</t>
  </si>
  <si>
    <t>2007     gg.29</t>
  </si>
  <si>
    <t>X 75,19</t>
  </si>
  <si>
    <t>2008     gg.19</t>
  </si>
  <si>
    <t>IND. QUALIFICAZIONE PROF.</t>
  </si>
  <si>
    <t>&lt; 1 ANNO</t>
  </si>
  <si>
    <t>PREAVVISO PARI A 1 mese</t>
  </si>
  <si>
    <t>x 1/12</t>
  </si>
  <si>
    <t>CLERICI Daniela</t>
  </si>
  <si>
    <t>Terapista della riabiiltazione</t>
  </si>
  <si>
    <t>Dimissioni volontarie dal 21/01/2009</t>
  </si>
  <si>
    <t>Presentate il 21/01/2009</t>
  </si>
  <si>
    <t>MANCATO PREAVVISO PARI A 1 mese</t>
  </si>
  <si>
    <t>x 1 mese</t>
  </si>
  <si>
    <t>LAUTI Monica</t>
  </si>
  <si>
    <t>O.S.S.</t>
  </si>
  <si>
    <t>Dimissioni volontarie dal 21/02/2009</t>
  </si>
  <si>
    <t>Presentate il 19/02/2009</t>
  </si>
  <si>
    <t>Dr. LEPRI Massimo</t>
  </si>
  <si>
    <t>Deceduto in attività di servizio il 21/03/2009</t>
  </si>
  <si>
    <t>I.S.M.</t>
  </si>
  <si>
    <t>R.I.A.</t>
  </si>
  <si>
    <t>Dirigente Medico con incarico di Direttore Distretto</t>
  </si>
  <si>
    <t xml:space="preserve">ANZIANITA'  ALLA DATA  DELLA CESSAZIONE                  </t>
  </si>
  <si>
    <t>IND. STRUT. COMPL.</t>
  </si>
  <si>
    <t>IND. DIPARTIMENTO</t>
  </si>
  <si>
    <t>IND. DI ESCLUSIVITA'</t>
  </si>
  <si>
    <t>RETR. DI POSIZIONE</t>
  </si>
  <si>
    <t>MANCATO PREAVVISO PARI A 1 ANNO</t>
  </si>
  <si>
    <t>25 ANNI</t>
  </si>
  <si>
    <t>X 1 anno</t>
  </si>
  <si>
    <t>x12/12</t>
  </si>
  <si>
    <t>GG. FERIE NON GODUTE</t>
  </si>
  <si>
    <t>gg. 16</t>
  </si>
  <si>
    <t>x</t>
  </si>
  <si>
    <t>gg.   7</t>
  </si>
  <si>
    <t>VASSENA Laura</t>
  </si>
  <si>
    <t>Assistente Tecnico Programmatore</t>
  </si>
  <si>
    <t>IND DI FASCIA</t>
  </si>
  <si>
    <t>VACANZA CONTRATTUALE</t>
  </si>
  <si>
    <t>VAL.COMUNE IND. QUAL.PROF.</t>
  </si>
  <si>
    <t>ASSEGNO AL NUCLEO FAM.</t>
  </si>
  <si>
    <t>MANCATO PREAVVISO PARI A 3 MESI</t>
  </si>
  <si>
    <t>X 3 mesi</t>
  </si>
  <si>
    <t>x3/12</t>
  </si>
  <si>
    <t>gg. 9</t>
  </si>
  <si>
    <t xml:space="preserve">gg. 9,5 </t>
  </si>
  <si>
    <t>Deceduta in attività di servizio il 16/04/2009</t>
  </si>
  <si>
    <t>&gt; 5 &lt; 10 ANNI</t>
  </si>
  <si>
    <t>Recesso volontario dal 16/05/2009</t>
  </si>
  <si>
    <t>IND VACANZA CONTRATTUALE</t>
  </si>
  <si>
    <t xml:space="preserve">&lt; 5 ANNI </t>
  </si>
  <si>
    <t>MANCATO PREAVVISO PARI A 1 MESE</t>
  </si>
  <si>
    <t>X 1 mese</t>
  </si>
  <si>
    <t xml:space="preserve">ANZIANITA' ALLA DATA DELLA CESSAZIONE                  </t>
  </si>
  <si>
    <t>AMADESI Daniela</t>
  </si>
  <si>
    <t>MANCATO PREAVVISO PARI A</t>
  </si>
  <si>
    <t>X</t>
  </si>
  <si>
    <t>x/12</t>
  </si>
  <si>
    <t>LAPADULA Ida</t>
  </si>
  <si>
    <t>Ausiliaria</t>
  </si>
  <si>
    <t>MANCATO PREAVVISO PARI A 4 MESI</t>
  </si>
  <si>
    <t>4 mesi</t>
  </si>
  <si>
    <t>x4/12</t>
  </si>
  <si>
    <t>Cessazione art. 13 L. 274/91 dal 10/06/2009</t>
  </si>
  <si>
    <t>MALATINO Antonella</t>
  </si>
  <si>
    <t>Psicologa</t>
  </si>
  <si>
    <t>Deceduta in attività di servizio il 12/06/2009</t>
  </si>
  <si>
    <t>IND. ESCLUSIVITA'</t>
  </si>
  <si>
    <t>MANCATO PREAVVISO PARI A 12 MESI</t>
  </si>
  <si>
    <t>12 MESI</t>
  </si>
  <si>
    <t>BOSO GIOCONDA</t>
  </si>
  <si>
    <t>Tecnico di Laboratorio</t>
  </si>
  <si>
    <t>Dimissioni volontarie dal 08/10/2009</t>
  </si>
  <si>
    <t>PREAVVISO PARI A 2 mesi</t>
  </si>
  <si>
    <t>x 2/12</t>
  </si>
  <si>
    <t>Presentate il 25/09/2009</t>
  </si>
  <si>
    <t>MANCATO PREAVVISO PARI A 1 mese 23 giorni</t>
  </si>
  <si>
    <t>x 1 m 23 gg</t>
  </si>
  <si>
    <t>MORLACCHI Paolo</t>
  </si>
  <si>
    <t>Tecnico di Laboratorio cat D3</t>
  </si>
  <si>
    <t>&gt;  10 ANNI</t>
  </si>
  <si>
    <t>RETRIBUZIONE ANZIANITA'</t>
  </si>
  <si>
    <t>x 4 mesi</t>
  </si>
  <si>
    <t>x 4/12</t>
  </si>
  <si>
    <t>gg. 6</t>
  </si>
  <si>
    <t>Art.13 Legge 274/91 dal 08/10/2009</t>
  </si>
  <si>
    <t>CALABRESE LORENZA</t>
  </si>
  <si>
    <t>Ostetrica</t>
  </si>
  <si>
    <t>dimissioni volontarie dal23/02/2010</t>
  </si>
  <si>
    <t>presentate il 18/01/2010</t>
  </si>
  <si>
    <t>&lt; 1 anno</t>
  </si>
  <si>
    <t>MANCATO PREAVVISO PARI A 7 gg</t>
  </si>
  <si>
    <t>7/30</t>
  </si>
  <si>
    <t>DILENA Luciano</t>
  </si>
  <si>
    <t>Dirigente Medico</t>
  </si>
  <si>
    <t>Cessazione art. 2 c. 12 L. 335/95</t>
  </si>
  <si>
    <t>IND.VACANZA CONTR</t>
  </si>
  <si>
    <t>RETR. POSIZIONE UNIFICATA</t>
  </si>
  <si>
    <t>12 mesi</t>
  </si>
  <si>
    <t>x12</t>
  </si>
  <si>
    <t>gg. 4</t>
  </si>
  <si>
    <t>gg. 2</t>
  </si>
  <si>
    <t>SERPE PASQUALE</t>
  </si>
  <si>
    <t>Tecnico di Neurofisiopatologia</t>
  </si>
  <si>
    <t>dimissioni volontarie dal 01/03/2010</t>
  </si>
  <si>
    <t>presentate il 15/02/2010</t>
  </si>
  <si>
    <t>15 gg</t>
  </si>
  <si>
    <t>15/30</t>
  </si>
  <si>
    <t>motivazione</t>
  </si>
  <si>
    <t>qualifica</t>
  </si>
  <si>
    <t>cognome nome</t>
  </si>
  <si>
    <t>NON PAGATO</t>
  </si>
  <si>
    <t>VIGNOLO Ivana</t>
  </si>
  <si>
    <t>Collaboratore Amministrativo Esperto</t>
  </si>
  <si>
    <t>ART. 21 POS. ORGANIZZATIVE</t>
  </si>
  <si>
    <t>MANCATO PREAVVISO PARI A MESI 4</t>
  </si>
  <si>
    <t>m. 4</t>
  </si>
  <si>
    <t>Cessazione art. 13 L. 274/91</t>
  </si>
  <si>
    <t>Dr. PANARELLO Giuseppe</t>
  </si>
  <si>
    <t>Deceduto in attività di servizio il 25/03/2010</t>
  </si>
  <si>
    <t>IND. VACANZA CONTR.LE</t>
  </si>
  <si>
    <t>x 12/12</t>
  </si>
  <si>
    <t>gg .13</t>
  </si>
  <si>
    <t>gg .18</t>
  </si>
  <si>
    <t>gg.  4,5</t>
  </si>
  <si>
    <t>BAROS RALUCA MARIA</t>
  </si>
  <si>
    <t>Infermiere Professionale</t>
  </si>
  <si>
    <t>dimissioni volontarie dal 06/09/2010</t>
  </si>
  <si>
    <t>presentate il 05/08/2010</t>
  </si>
  <si>
    <t>&gt; 1 ANNO</t>
  </si>
  <si>
    <t>MANCATO PREAVVISO PARI A 9gg</t>
  </si>
  <si>
    <t>9/30</t>
  </si>
  <si>
    <t>TONELLA Maria Cristina</t>
  </si>
  <si>
    <t>MANCATO PREAVVISO PARI A MESI 12</t>
  </si>
  <si>
    <t>gg .6</t>
  </si>
  <si>
    <t>gg.  22</t>
  </si>
  <si>
    <t>Dirigente Veterinario Resp. Area "B"</t>
  </si>
  <si>
    <t>dal 10/11/2010</t>
  </si>
  <si>
    <t xml:space="preserve">AD PERSONAM </t>
  </si>
  <si>
    <t>gg .13,5</t>
  </si>
  <si>
    <t>IND. VACANZA CONTRATTUALE</t>
  </si>
  <si>
    <t>ROSSI Gian Marco</t>
  </si>
  <si>
    <t>Cessazione art. 2 comma 12 L.335/95</t>
  </si>
  <si>
    <t>BOCCHETTA NADIA</t>
  </si>
  <si>
    <t>dimissioni volontarie dal 01/01/2011</t>
  </si>
  <si>
    <t>presentate il 15/12/2010</t>
  </si>
  <si>
    <t>MANCATO PREAVVISO PARI A 15 gg</t>
  </si>
  <si>
    <t>Ausiliario specializzato cat A4</t>
  </si>
  <si>
    <t>dal 21/01/2011</t>
  </si>
  <si>
    <t>P. F.</t>
  </si>
  <si>
    <t>Cessazione art. 13  L.274/91</t>
  </si>
  <si>
    <t>IND. FASCIA</t>
  </si>
  <si>
    <t>4 M</t>
  </si>
  <si>
    <t>BINDELLA MARCO</t>
  </si>
  <si>
    <t>Tecnico della Prevenzione</t>
  </si>
  <si>
    <t>Deceduto in attività di servizio il 09/03/2011</t>
  </si>
  <si>
    <t>4x/12</t>
  </si>
  <si>
    <t>IND. COORD VARIABILE</t>
  </si>
  <si>
    <t>gg .4</t>
  </si>
  <si>
    <t>Infermiere</t>
  </si>
  <si>
    <t>dimissioni volontarie dal 01/07/2011</t>
  </si>
  <si>
    <t>presentate il 30/06/2011</t>
  </si>
  <si>
    <t>&lt; 5 ANNI</t>
  </si>
  <si>
    <t>MANCATO PREAVVISO PARI A MESI 1</t>
  </si>
  <si>
    <t>m. 1</t>
  </si>
  <si>
    <t>M.A. matr. 674</t>
  </si>
  <si>
    <t>V.I.</t>
  </si>
  <si>
    <t>Dimissioni volontarie dal 23/07/2011</t>
  </si>
  <si>
    <t>Termine incarico dal 09/08/2011</t>
  </si>
  <si>
    <t xml:space="preserve">MANCATO PREAVVISO PARI A GG. 17 </t>
  </si>
  <si>
    <t>17/30</t>
  </si>
  <si>
    <t>1x/12</t>
  </si>
  <si>
    <t>D.F.</t>
  </si>
  <si>
    <t>Dimissioni volontarie dal 10/09/2011</t>
  </si>
  <si>
    <t>Presentate il 26/08/2011</t>
  </si>
  <si>
    <t>MANCATO PREAVVISO PARI A MESI 1 E GG. 21</t>
  </si>
  <si>
    <t>M.1 GG.21</t>
  </si>
  <si>
    <t>C.P.</t>
  </si>
  <si>
    <t>Tecnico di Radiologia</t>
  </si>
  <si>
    <t>Deceduta in attività di servizio il 27/09/2011</t>
  </si>
  <si>
    <t>IND. PROFESSIONALE SPECIFICA</t>
  </si>
  <si>
    <t>C. E.</t>
  </si>
  <si>
    <t>gg .9,5</t>
  </si>
  <si>
    <t>GOVONI Carlo</t>
  </si>
  <si>
    <t>Dimissioni volontarie dal 31/12/2011</t>
  </si>
  <si>
    <t>PREAVVISO PARI A MESI 3</t>
  </si>
  <si>
    <t>MANCATO PREAVVISO PARI A 2 MESI E GG 15</t>
  </si>
  <si>
    <t>2 m 15 gg</t>
  </si>
  <si>
    <t>2x/12</t>
  </si>
  <si>
    <t>presentate il 7/12/2011</t>
  </si>
  <si>
    <t>R.POS. UNIFICATA</t>
  </si>
  <si>
    <t>V.CONTRATTUALE</t>
  </si>
  <si>
    <t>gg .27</t>
  </si>
  <si>
    <t>gg .33</t>
  </si>
  <si>
    <t>gg .3</t>
  </si>
  <si>
    <t>C.L.</t>
  </si>
  <si>
    <t>motivazione art. 13 Legge 274/91</t>
  </si>
  <si>
    <t>Allegato alla determina n. 80 del 01,02,2012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</si>
</sst>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\(&quot;L. &quot;#,##0\)"/>
    <numFmt numFmtId="173" formatCode="&quot;L. &quot;#,##0_);[Red]\(&quot;L. &quot;#,##0\)"/>
    <numFmt numFmtId="174" formatCode="&quot;L. &quot;#,##0.00_);[Red]\(&quot;L. &quot;#,##0.00\)"/>
    <numFmt numFmtId="175" formatCode="[$€]#,##0.00_);[Red]\([$€]#,##0.00\)"/>
    <numFmt numFmtId="176" formatCode="#,##0.00\ [$€-1];[Red]#,##0.00\ [$€-1]"/>
    <numFmt numFmtId="177" formatCode="#,##0.00\ [$€-1];[Red]\-#,##0.00\ [$€-1]"/>
    <numFmt numFmtId="178" formatCode="[$€-2]\ #,##0.00;[Red]\-[$€-2]\ #,##0.00"/>
    <numFmt numFmtId="179" formatCode="[$€-2]\ #,##0.00"/>
    <numFmt numFmtId="180" formatCode="#,##0.00\ [$€-1007];[Red]#,##0.00\ [$€-1007]"/>
    <numFmt numFmtId="18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175" fontId="5" fillId="0" borderId="0" xfId="15" applyFont="1" applyFill="1" applyBorder="1" applyAlignment="1" applyProtection="1">
      <alignment/>
      <protection/>
    </xf>
    <xf numFmtId="175" fontId="5" fillId="0" borderId="9" xfId="15" applyFont="1" applyFill="1" applyBorder="1" applyAlignment="1" applyProtection="1">
      <alignment/>
      <protection/>
    </xf>
    <xf numFmtId="175" fontId="5" fillId="0" borderId="6" xfId="15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175" fontId="5" fillId="0" borderId="16" xfId="15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5" fontId="9" fillId="0" borderId="6" xfId="15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4" fillId="0" borderId="9" xfId="0" applyNumberFormat="1" applyFont="1" applyFill="1" applyBorder="1" applyAlignment="1" applyProtection="1">
      <alignment/>
      <protection/>
    </xf>
    <xf numFmtId="175" fontId="5" fillId="0" borderId="18" xfId="15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D6" sqref="D6"/>
    </sheetView>
  </sheetViews>
  <sheetFormatPr defaultColWidth="9.140625" defaultRowHeight="12.75"/>
  <cols>
    <col min="1" max="1" width="6.7109375" style="0" customWidth="1"/>
    <col min="2" max="5" width="10.00390625" style="2" customWidth="1"/>
    <col min="6" max="6" width="5.00390625" style="2" customWidth="1"/>
    <col min="7" max="7" width="15.00390625" style="2" customWidth="1"/>
    <col min="8" max="9" width="3.00390625" style="2" customWidth="1"/>
    <col min="10" max="10" width="15.00390625" style="2" customWidth="1"/>
    <col min="11" max="11" width="10.00390625" style="2" customWidth="1"/>
    <col min="12" max="12" width="4.00390625" style="2" customWidth="1"/>
    <col min="13" max="13" width="8.00390625" style="2" customWidth="1"/>
    <col min="14" max="14" width="15.00390625" style="2" customWidth="1"/>
    <col min="15" max="255" width="10.00390625" style="2" customWidth="1"/>
    <col min="256" max="16384" width="10.00390625" style="0" customWidth="1"/>
  </cols>
  <sheetData>
    <row r="1" ht="14.25" customHeight="1">
      <c r="B1" s="3" t="s">
        <v>0</v>
      </c>
    </row>
    <row r="2" ht="13.5" thickBot="1"/>
    <row r="3" spans="2:15" ht="14.25" customHeight="1" thickTop="1">
      <c r="B3" s="26"/>
      <c r="C3" s="27"/>
      <c r="D3" s="27"/>
      <c r="E3" s="27"/>
      <c r="F3" s="27"/>
      <c r="G3" s="27"/>
      <c r="H3" s="28"/>
      <c r="I3" s="7"/>
      <c r="J3" s="7"/>
      <c r="K3" s="7"/>
      <c r="L3" s="7"/>
      <c r="M3" s="7"/>
      <c r="N3" s="7"/>
      <c r="O3" s="8"/>
    </row>
    <row r="4" spans="2:15" ht="12.75">
      <c r="B4" s="29"/>
      <c r="H4" s="30"/>
      <c r="O4" s="4"/>
    </row>
    <row r="5" spans="1:15" ht="18">
      <c r="A5" s="41"/>
      <c r="B5" s="40" t="s">
        <v>41</v>
      </c>
      <c r="D5" s="3"/>
      <c r="H5" s="30"/>
      <c r="J5" s="19" t="s">
        <v>17</v>
      </c>
      <c r="O5" s="4"/>
    </row>
    <row r="6" spans="1:15" ht="15">
      <c r="A6" s="41"/>
      <c r="B6" s="3" t="s">
        <v>42</v>
      </c>
      <c r="D6" s="3"/>
      <c r="H6" s="30"/>
      <c r="J6" s="3" t="s">
        <v>32</v>
      </c>
      <c r="K6" s="3"/>
      <c r="L6" s="3"/>
      <c r="M6" s="3"/>
      <c r="N6" s="3"/>
      <c r="O6" s="4"/>
    </row>
    <row r="7" spans="2:15" ht="16.5" customHeight="1">
      <c r="B7" s="29"/>
      <c r="H7" s="30"/>
      <c r="O7" s="4"/>
    </row>
    <row r="8" spans="2:15" ht="14.25" customHeight="1">
      <c r="B8" s="29"/>
      <c r="H8" s="30"/>
      <c r="O8" s="4"/>
    </row>
    <row r="9" spans="2:15" ht="15">
      <c r="B9" s="32" t="s">
        <v>43</v>
      </c>
      <c r="H9" s="30"/>
      <c r="J9" s="2" t="s">
        <v>33</v>
      </c>
      <c r="O9" s="4"/>
    </row>
    <row r="10" spans="1:15" ht="15">
      <c r="A10" s="41"/>
      <c r="B10" s="3" t="s">
        <v>44</v>
      </c>
      <c r="C10" s="3"/>
      <c r="D10" s="3"/>
      <c r="H10" s="30"/>
      <c r="J10" s="2" t="s">
        <v>39</v>
      </c>
      <c r="O10" s="4"/>
    </row>
    <row r="11" spans="1:15" ht="12.75" customHeight="1">
      <c r="A11" s="41"/>
      <c r="B11" s="3"/>
      <c r="C11" s="3"/>
      <c r="D11" s="3"/>
      <c r="H11" s="30"/>
      <c r="J11" s="3"/>
      <c r="K11" s="3"/>
      <c r="L11" s="3"/>
      <c r="M11" s="3"/>
      <c r="N11" s="3"/>
      <c r="O11" s="4"/>
    </row>
    <row r="12" spans="1:15" ht="14.25" customHeight="1">
      <c r="A12" s="41"/>
      <c r="B12" s="3"/>
      <c r="C12" s="3"/>
      <c r="D12" s="3"/>
      <c r="H12" s="30"/>
      <c r="J12" s="3"/>
      <c r="K12" s="3"/>
      <c r="L12" s="3"/>
      <c r="M12" s="3"/>
      <c r="N12" s="3"/>
      <c r="O12" s="4"/>
    </row>
    <row r="13" spans="1:15" ht="14.25" customHeight="1">
      <c r="A13" s="41"/>
      <c r="H13" s="30"/>
      <c r="O13" s="4"/>
    </row>
    <row r="14" spans="1:15" ht="14.25" customHeight="1">
      <c r="A14" s="41"/>
      <c r="H14" s="30"/>
      <c r="O14" s="4"/>
    </row>
    <row r="15" spans="2:15" ht="14.25" customHeight="1">
      <c r="B15" s="32" t="s">
        <v>1</v>
      </c>
      <c r="C15" s="3"/>
      <c r="D15" s="3"/>
      <c r="G15" s="3"/>
      <c r="H15" s="30"/>
      <c r="J15" s="5" t="s">
        <v>2</v>
      </c>
      <c r="K15" s="5"/>
      <c r="L15" s="5"/>
      <c r="M15" s="5"/>
      <c r="N15" s="3"/>
      <c r="O15" s="4"/>
    </row>
    <row r="16" spans="2:15" ht="14.25" customHeight="1">
      <c r="B16" s="32"/>
      <c r="C16" s="3"/>
      <c r="D16" s="3"/>
      <c r="G16" s="3"/>
      <c r="H16" s="30"/>
      <c r="J16" s="3"/>
      <c r="K16" s="3"/>
      <c r="L16" s="3"/>
      <c r="M16" s="3"/>
      <c r="N16" s="3"/>
      <c r="O16" s="4"/>
    </row>
    <row r="17" spans="2:15" ht="14.25" customHeight="1">
      <c r="B17" s="32" t="s">
        <v>6</v>
      </c>
      <c r="C17" s="3"/>
      <c r="D17" s="3"/>
      <c r="G17" s="15">
        <v>1465.73</v>
      </c>
      <c r="H17" s="30"/>
      <c r="J17" s="15">
        <f>SUM(G24)</f>
        <v>1475.28</v>
      </c>
      <c r="K17" s="3"/>
      <c r="L17" s="3" t="s">
        <v>40</v>
      </c>
      <c r="N17" s="15">
        <f>G24</f>
        <v>1475.28</v>
      </c>
      <c r="O17" s="4"/>
    </row>
    <row r="18" spans="2:15" ht="14.25" customHeight="1">
      <c r="B18" s="32" t="s">
        <v>31</v>
      </c>
      <c r="C18" s="3"/>
      <c r="D18" s="3"/>
      <c r="G18" s="15">
        <v>9.55</v>
      </c>
      <c r="H18" s="30"/>
      <c r="J18" s="3"/>
      <c r="K18" s="3"/>
      <c r="L18" s="3"/>
      <c r="M18" s="3"/>
      <c r="N18" s="3"/>
      <c r="O18" s="4"/>
    </row>
    <row r="19" spans="2:15" ht="14.25" customHeight="1">
      <c r="B19" s="32"/>
      <c r="G19" s="15"/>
      <c r="H19" s="30"/>
      <c r="J19" s="5" t="s">
        <v>3</v>
      </c>
      <c r="K19" s="5"/>
      <c r="L19" s="5"/>
      <c r="M19" s="5"/>
      <c r="N19" s="3"/>
      <c r="O19" s="4"/>
    </row>
    <row r="20" spans="2:15" ht="14.25" customHeight="1">
      <c r="B20" s="32"/>
      <c r="C20" s="3"/>
      <c r="D20" s="3"/>
      <c r="G20" s="15"/>
      <c r="H20" s="30"/>
      <c r="J20" s="3"/>
      <c r="K20" s="3"/>
      <c r="L20" s="3"/>
      <c r="M20" s="3"/>
      <c r="N20" s="3"/>
      <c r="O20" s="4"/>
    </row>
    <row r="21" spans="1:15" ht="14.25" customHeight="1">
      <c r="A21" s="41"/>
      <c r="B21" s="3"/>
      <c r="G21" s="15"/>
      <c r="H21" s="30"/>
      <c r="J21" s="15">
        <f>G24</f>
        <v>1475.28</v>
      </c>
      <c r="K21" s="38"/>
      <c r="L21" s="3" t="s">
        <v>34</v>
      </c>
      <c r="M21" s="3"/>
      <c r="N21" s="15">
        <f>J21/12</f>
        <v>122.94</v>
      </c>
      <c r="O21" s="4"/>
    </row>
    <row r="22" spans="1:15" ht="14.25" customHeight="1">
      <c r="A22" s="41"/>
      <c r="H22" s="30"/>
      <c r="K22" s="38"/>
      <c r="N22" s="15"/>
      <c r="O22" s="4"/>
    </row>
    <row r="23" spans="1:15" ht="14.25" customHeight="1">
      <c r="A23" s="41"/>
      <c r="B23" s="29"/>
      <c r="H23" s="30"/>
      <c r="O23" s="4"/>
    </row>
    <row r="24" spans="2:15" ht="14.25" customHeight="1" thickBot="1">
      <c r="B24" s="32" t="s">
        <v>4</v>
      </c>
      <c r="G24" s="43">
        <f>SUM(G17:G21)</f>
        <v>1475.28</v>
      </c>
      <c r="H24" s="30"/>
      <c r="J24" s="5" t="s">
        <v>5</v>
      </c>
      <c r="K24" s="3"/>
      <c r="L24" s="3"/>
      <c r="M24" s="3"/>
      <c r="N24" s="39">
        <f>SUM(N17+N21+N22)</f>
        <v>1598.22</v>
      </c>
      <c r="O24" s="4"/>
    </row>
    <row r="25" spans="2:15" ht="14.25" customHeight="1" thickTop="1">
      <c r="B25" s="29"/>
      <c r="H25" s="30"/>
      <c r="O25" s="4"/>
    </row>
    <row r="26" spans="1:15" ht="14.25" customHeight="1">
      <c r="A26" s="41"/>
      <c r="B26" s="3"/>
      <c r="H26" s="30"/>
      <c r="O26" s="20"/>
    </row>
    <row r="27" spans="1:15" ht="14.25" customHeight="1">
      <c r="A27" s="41"/>
      <c r="H27" s="30"/>
      <c r="J27" s="37"/>
      <c r="K27" s="19"/>
      <c r="M27" s="19"/>
      <c r="N27" s="15"/>
      <c r="O27" s="20"/>
    </row>
    <row r="28" spans="2:15" ht="14.25" customHeight="1">
      <c r="B28" s="29"/>
      <c r="H28" s="30"/>
      <c r="O28" s="20"/>
    </row>
    <row r="29" spans="2:15" ht="14.25" customHeight="1">
      <c r="B29" s="29"/>
      <c r="G29" s="1"/>
      <c r="H29" s="30"/>
      <c r="K29" s="19"/>
      <c r="M29" s="19"/>
      <c r="N29" s="15"/>
      <c r="O29" s="20"/>
    </row>
    <row r="30" spans="2:15" ht="15.75" thickBot="1">
      <c r="B30" s="33"/>
      <c r="C30" s="34"/>
      <c r="D30" s="34"/>
      <c r="E30" s="34"/>
      <c r="F30" s="34"/>
      <c r="G30" s="34"/>
      <c r="H30" s="35"/>
      <c r="I30" s="10"/>
      <c r="J30" s="21"/>
      <c r="K30" s="21"/>
      <c r="L30" s="21"/>
      <c r="M30" s="21"/>
      <c r="N30" s="21"/>
      <c r="O30" s="22"/>
    </row>
    <row r="35" ht="14.25" customHeight="1">
      <c r="D35" s="3"/>
    </row>
  </sheetData>
  <printOptions/>
  <pageMargins left="0.5" right="0.3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3">
      <selection activeCell="C26" sqref="C26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92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93</v>
      </c>
      <c r="B8" s="3"/>
      <c r="C8" s="3"/>
      <c r="G8" s="4"/>
      <c r="I8" s="25" t="s">
        <v>13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94</v>
      </c>
      <c r="G11" s="4"/>
      <c r="I11" s="19" t="s">
        <v>96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3228.31</v>
      </c>
      <c r="G17" s="4"/>
      <c r="I17" s="15">
        <f>SUM(F27)</f>
        <v>4557.29</v>
      </c>
      <c r="J17" s="3"/>
      <c r="K17" s="3" t="s">
        <v>84</v>
      </c>
      <c r="L17" s="2" t="s">
        <v>97</v>
      </c>
      <c r="M17" s="15">
        <f>F27*12</f>
        <v>54687.479999999996</v>
      </c>
      <c r="N17" s="4"/>
    </row>
    <row r="18" spans="1:14" ht="14.25" customHeight="1">
      <c r="A18" s="14" t="s">
        <v>95</v>
      </c>
      <c r="F18" s="15">
        <v>983.68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54</v>
      </c>
      <c r="B19" s="3"/>
      <c r="C19" s="3"/>
      <c r="F19" s="15">
        <v>345.3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/>
      <c r="B20" s="3"/>
      <c r="C20" s="3"/>
      <c r="F20" s="15"/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F21" s="15"/>
      <c r="G21" s="4"/>
      <c r="I21" s="15">
        <f>F27</f>
        <v>4557.29</v>
      </c>
      <c r="J21" s="3"/>
      <c r="K21" s="3" t="s">
        <v>58</v>
      </c>
      <c r="L21" s="3"/>
      <c r="M21" s="15">
        <f>I21</f>
        <v>4557.29</v>
      </c>
      <c r="N21" s="4"/>
    </row>
    <row r="22" spans="1:14" ht="14.25" customHeight="1">
      <c r="A22" s="14"/>
      <c r="F22" s="15"/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v>59244.77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44" t="s">
        <v>59</v>
      </c>
      <c r="N26" s="20"/>
    </row>
    <row r="27" spans="1:14" ht="14.25" customHeight="1" thickBot="1">
      <c r="A27" s="6"/>
      <c r="F27" s="17">
        <f>SUM(F17:F26)</f>
        <v>4557.29</v>
      </c>
      <c r="G27" s="4"/>
      <c r="I27" s="24"/>
      <c r="J27" s="19"/>
      <c r="K27" s="19"/>
      <c r="L27" s="19"/>
      <c r="M27" s="19"/>
      <c r="N27" s="20"/>
    </row>
    <row r="28" spans="1:14" ht="14.25" customHeight="1" thickBot="1" thickTop="1">
      <c r="A28" s="14" t="s">
        <v>4</v>
      </c>
      <c r="G28" s="4"/>
      <c r="I28" s="45">
        <v>2009</v>
      </c>
      <c r="J28" s="46" t="s">
        <v>72</v>
      </c>
      <c r="K28" s="46" t="s">
        <v>61</v>
      </c>
      <c r="L28" s="47">
        <v>182.4</v>
      </c>
      <c r="M28" s="36">
        <f>L28*9</f>
        <v>1641.6000000000001</v>
      </c>
      <c r="N28" s="20"/>
    </row>
    <row r="29" spans="1:14" ht="14.25" customHeight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C4" sqref="C4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3" spans="1:14" ht="14.25" customHeight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C4" s="2" t="s">
        <v>139</v>
      </c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114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115</v>
      </c>
      <c r="B8" s="3"/>
      <c r="C8" s="3"/>
      <c r="G8" s="4"/>
      <c r="I8" s="25" t="s">
        <v>118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116</v>
      </c>
      <c r="G11" s="4"/>
      <c r="I11" s="19" t="s">
        <v>119</v>
      </c>
      <c r="N11" s="4"/>
    </row>
    <row r="12" spans="1:14" ht="14.25" customHeight="1">
      <c r="A12" s="14" t="s">
        <v>117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1877.3</v>
      </c>
      <c r="J17" s="3"/>
      <c r="K17" s="3" t="s">
        <v>84</v>
      </c>
      <c r="L17" s="49" t="s">
        <v>120</v>
      </c>
      <c r="M17" s="15">
        <f>F28*7/30</f>
        <v>438.0366666666667</v>
      </c>
      <c r="N17" s="4"/>
    </row>
    <row r="18" spans="1:14" ht="14.25" customHeight="1">
      <c r="A18" s="14" t="s">
        <v>9</v>
      </c>
      <c r="F18" s="15">
        <v>0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36.15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11</v>
      </c>
      <c r="F21" s="15">
        <v>0</v>
      </c>
      <c r="G21" s="4"/>
      <c r="I21" s="15">
        <f>F28</f>
        <v>1877.3</v>
      </c>
      <c r="J21" s="3"/>
      <c r="K21" s="3" t="s">
        <v>85</v>
      </c>
      <c r="L21" s="3"/>
      <c r="M21" s="15"/>
      <c r="N21" s="4"/>
    </row>
    <row r="22" spans="1:14" ht="14.25" customHeight="1">
      <c r="A22" s="14" t="s">
        <v>12</v>
      </c>
      <c r="F22" s="15">
        <v>0</v>
      </c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438.0366666666667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1877.3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5" ht="14.25" customHeight="1">
      <c r="C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 xml:space="preserve">&amp;CAZIENDA SANITARIA LOCALE N. 14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D5" sqref="D5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121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122</v>
      </c>
      <c r="B8" s="3"/>
      <c r="C8" s="3"/>
      <c r="G8" s="4"/>
      <c r="I8" s="25" t="s">
        <v>13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123</v>
      </c>
      <c r="G11" s="4"/>
      <c r="I11" s="19" t="s">
        <v>96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5" t="s">
        <v>2</v>
      </c>
      <c r="J13" s="5"/>
      <c r="K13" s="5"/>
      <c r="L13" s="5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15">
        <f>SUM(F28)</f>
        <v>4314.88</v>
      </c>
      <c r="J15" s="3"/>
      <c r="K15" s="3" t="s">
        <v>84</v>
      </c>
      <c r="L15" s="2" t="s">
        <v>126</v>
      </c>
      <c r="M15" s="15">
        <f>F28*12</f>
        <v>51778.56</v>
      </c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2259.82</v>
      </c>
      <c r="G17" s="4"/>
      <c r="I17" s="5" t="s">
        <v>3</v>
      </c>
      <c r="J17" s="5"/>
      <c r="K17" s="5"/>
      <c r="L17" s="5"/>
      <c r="M17" s="3"/>
      <c r="N17" s="4"/>
    </row>
    <row r="18" spans="1:14" ht="14.25" customHeight="1">
      <c r="A18" s="14" t="s">
        <v>47</v>
      </c>
      <c r="F18" s="15">
        <v>451.9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124</v>
      </c>
      <c r="B19" s="3"/>
      <c r="C19" s="3"/>
      <c r="F19" s="15">
        <v>19.21</v>
      </c>
      <c r="G19" s="4"/>
      <c r="I19" s="15">
        <f>F28</f>
        <v>4314.88</v>
      </c>
      <c r="J19" s="3"/>
      <c r="K19" s="3" t="s">
        <v>127</v>
      </c>
      <c r="L19" s="3"/>
      <c r="M19" s="15">
        <f>I19</f>
        <v>4314.88</v>
      </c>
      <c r="N19" s="4"/>
    </row>
    <row r="20" spans="1:14" ht="14.25" customHeight="1">
      <c r="A20" s="14" t="s">
        <v>95</v>
      </c>
      <c r="B20" s="3"/>
      <c r="C20" s="3"/>
      <c r="F20" s="15">
        <v>1032.91</v>
      </c>
      <c r="G20" s="4"/>
      <c r="N20" s="4"/>
    </row>
    <row r="21" spans="1:14" ht="14.25" customHeight="1">
      <c r="A21" s="14" t="s">
        <v>11</v>
      </c>
      <c r="F21" s="15">
        <v>287.39</v>
      </c>
      <c r="G21" s="4"/>
      <c r="N21" s="4"/>
    </row>
    <row r="22" spans="1:14" ht="14.25" customHeight="1" thickBot="1">
      <c r="A22" s="14" t="s">
        <v>125</v>
      </c>
      <c r="F22" s="15">
        <v>263.65</v>
      </c>
      <c r="G22" s="4"/>
      <c r="I22" s="5" t="s">
        <v>5</v>
      </c>
      <c r="J22" s="3"/>
      <c r="K22" s="3"/>
      <c r="L22" s="3"/>
      <c r="M22" s="17">
        <f>SUM(M15+M19)</f>
        <v>56093.439999999995</v>
      </c>
      <c r="N22" s="4"/>
    </row>
    <row r="23" spans="1:14" ht="14.25" customHeight="1" thickTop="1">
      <c r="A23" s="14"/>
      <c r="F23" s="15"/>
      <c r="G23" s="4"/>
      <c r="N23" s="4"/>
    </row>
    <row r="24" spans="1:14" ht="14.25" customHeight="1">
      <c r="A24" s="6"/>
      <c r="F24" s="15"/>
      <c r="G24" s="4"/>
      <c r="I24" s="44" t="s">
        <v>59</v>
      </c>
      <c r="N24" s="4"/>
    </row>
    <row r="25" spans="1:14" ht="14.25" customHeight="1">
      <c r="A25" s="6"/>
      <c r="F25" s="15"/>
      <c r="G25" s="4"/>
      <c r="I25" s="24"/>
      <c r="J25" s="19"/>
      <c r="K25" s="19"/>
      <c r="L25" s="19"/>
      <c r="M25" s="19"/>
      <c r="N25" s="4"/>
    </row>
    <row r="26" spans="1:14" ht="14.25" customHeight="1">
      <c r="A26" s="6"/>
      <c r="F26" s="16"/>
      <c r="G26" s="4"/>
      <c r="I26" s="45">
        <v>2009</v>
      </c>
      <c r="J26" s="46" t="s">
        <v>128</v>
      </c>
      <c r="K26" s="46" t="s">
        <v>61</v>
      </c>
      <c r="L26" s="47">
        <v>218.1</v>
      </c>
      <c r="M26" s="15">
        <f>L26*4</f>
        <v>872.4</v>
      </c>
      <c r="N26" s="20"/>
    </row>
    <row r="27" spans="1:14" ht="14.25" customHeight="1">
      <c r="A27" s="6"/>
      <c r="F27" s="15"/>
      <c r="G27" s="4"/>
      <c r="N27" s="20"/>
    </row>
    <row r="28" spans="1:14" ht="14.25" customHeight="1" thickBot="1">
      <c r="A28" s="14" t="s">
        <v>4</v>
      </c>
      <c r="F28" s="17">
        <f>SUM(F17:F27)</f>
        <v>4314.88</v>
      </c>
      <c r="G28" s="4"/>
      <c r="I28" s="45">
        <v>2010</v>
      </c>
      <c r="J28" s="46" t="s">
        <v>129</v>
      </c>
      <c r="K28" s="46" t="s">
        <v>61</v>
      </c>
      <c r="L28" s="47">
        <v>218.1</v>
      </c>
      <c r="M28" s="15">
        <f>L28*2</f>
        <v>436.2</v>
      </c>
      <c r="N28" s="20"/>
    </row>
    <row r="29" spans="1:14" ht="14.25" customHeight="1" thickTop="1">
      <c r="A29" s="6"/>
      <c r="F29" s="1"/>
      <c r="G29" s="4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1" sqref="A11:A12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3" spans="1:14" ht="14.25" customHeight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130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131</v>
      </c>
      <c r="B8" s="3"/>
      <c r="C8" s="3"/>
      <c r="G8" s="4"/>
      <c r="I8" s="25" t="s">
        <v>118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132</v>
      </c>
      <c r="G11" s="4"/>
      <c r="I11" s="19" t="s">
        <v>83</v>
      </c>
      <c r="M11" s="2" t="s">
        <v>134</v>
      </c>
      <c r="N11" s="4"/>
    </row>
    <row r="12" spans="1:14" ht="14.25" customHeight="1">
      <c r="A12" s="14" t="s">
        <v>133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1841.1499999999999</v>
      </c>
      <c r="J17" s="3"/>
      <c r="K17" s="3" t="s">
        <v>84</v>
      </c>
      <c r="L17" s="2" t="s">
        <v>135</v>
      </c>
      <c r="M17" s="15">
        <f>F28*15/30</f>
        <v>920.5749999999999</v>
      </c>
      <c r="N17" s="4"/>
    </row>
    <row r="18" spans="1:14" ht="14.25" customHeight="1">
      <c r="A18" s="14" t="s">
        <v>9</v>
      </c>
      <c r="F18" s="15">
        <v>0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0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11</v>
      </c>
      <c r="F21" s="15">
        <v>0</v>
      </c>
      <c r="G21" s="4"/>
      <c r="I21" s="15">
        <f>F28</f>
        <v>1841.1499999999999</v>
      </c>
      <c r="J21" s="3"/>
      <c r="K21" s="3" t="s">
        <v>85</v>
      </c>
      <c r="L21" s="3"/>
      <c r="M21" s="15"/>
      <c r="N21" s="4"/>
    </row>
    <row r="22" spans="1:14" ht="14.25" customHeight="1">
      <c r="A22" s="14" t="s">
        <v>12</v>
      </c>
      <c r="F22" s="15">
        <v>0</v>
      </c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920.5749999999999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1841.1499999999999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5" ht="14.25" customHeight="1">
      <c r="C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 xml:space="preserve">&amp;CAZIENDA SANITARIA LOCALE N. 14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I25" sqref="I25:M29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140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141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145</v>
      </c>
      <c r="G11" s="4"/>
      <c r="I11" s="19" t="s">
        <v>143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5" t="s">
        <v>2</v>
      </c>
      <c r="J14" s="5"/>
      <c r="K14" s="5"/>
      <c r="L14" s="5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3"/>
      <c r="J15" s="3"/>
      <c r="K15" s="3"/>
      <c r="L15" s="3"/>
      <c r="M15" s="3"/>
      <c r="N15" s="4"/>
    </row>
    <row r="16" spans="1:14" ht="14.25" customHeight="1">
      <c r="A16" s="14"/>
      <c r="B16" s="3"/>
      <c r="C16" s="3"/>
      <c r="F16" s="3"/>
      <c r="G16" s="4"/>
      <c r="I16" s="15">
        <f>SUM(F28)</f>
        <v>2992.53</v>
      </c>
      <c r="J16" s="3"/>
      <c r="K16" s="3" t="s">
        <v>84</v>
      </c>
      <c r="L16" s="2" t="s">
        <v>144</v>
      </c>
      <c r="M16" s="15">
        <f>F28*4</f>
        <v>11970.12</v>
      </c>
      <c r="N16" s="4"/>
    </row>
    <row r="17" spans="1:14" ht="14.25" customHeight="1">
      <c r="A17" s="14" t="s">
        <v>6</v>
      </c>
      <c r="B17" s="3"/>
      <c r="C17" s="3"/>
      <c r="F17" s="15">
        <v>1914.02</v>
      </c>
      <c r="G17" s="4"/>
      <c r="I17" s="3"/>
      <c r="J17" s="3"/>
      <c r="K17" s="3"/>
      <c r="L17" s="3"/>
      <c r="M17" s="3"/>
      <c r="N17" s="4"/>
    </row>
    <row r="18" spans="1:14" ht="14.25" customHeight="1">
      <c r="A18" s="14" t="s">
        <v>9</v>
      </c>
      <c r="F18" s="15">
        <v>157.87</v>
      </c>
      <c r="G18" s="4"/>
      <c r="I18" s="5" t="s">
        <v>3</v>
      </c>
      <c r="J18" s="5"/>
      <c r="K18" s="5"/>
      <c r="L18" s="5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3"/>
      <c r="J19" s="3"/>
      <c r="K19" s="3"/>
      <c r="L19" s="3"/>
      <c r="M19" s="3"/>
      <c r="N19" s="4"/>
    </row>
    <row r="20" spans="1:14" ht="14.25" customHeight="1">
      <c r="A20" s="14" t="s">
        <v>142</v>
      </c>
      <c r="B20" s="3"/>
      <c r="C20" s="3"/>
      <c r="F20" s="15">
        <v>715.09</v>
      </c>
      <c r="G20" s="4"/>
      <c r="I20" s="15">
        <f>F28</f>
        <v>2992.53</v>
      </c>
      <c r="J20" s="3"/>
      <c r="K20" s="3" t="s">
        <v>111</v>
      </c>
      <c r="L20" s="3"/>
      <c r="M20" s="15">
        <f>I20/12*4</f>
        <v>997.5100000000001</v>
      </c>
      <c r="N20" s="4"/>
    </row>
    <row r="21" spans="1:14" ht="14.25" customHeight="1">
      <c r="A21" s="14" t="s">
        <v>11</v>
      </c>
      <c r="F21" s="15">
        <v>134.02</v>
      </c>
      <c r="G21" s="4"/>
      <c r="N21" s="4"/>
    </row>
    <row r="22" spans="1:14" ht="14.25" customHeight="1">
      <c r="A22" s="14"/>
      <c r="F22" s="15"/>
      <c r="G22" s="4"/>
      <c r="N22" s="4"/>
    </row>
    <row r="23" spans="1:14" ht="14.25" customHeight="1" thickBot="1">
      <c r="A23" s="14"/>
      <c r="F23" s="15"/>
      <c r="G23" s="4"/>
      <c r="I23" s="5" t="s">
        <v>5</v>
      </c>
      <c r="J23" s="3"/>
      <c r="K23" s="3"/>
      <c r="L23" s="3"/>
      <c r="M23" s="17">
        <f>SUM(M16+M20)</f>
        <v>12967.630000000001</v>
      </c>
      <c r="N23" s="4"/>
    </row>
    <row r="24" spans="1:14" ht="14.25" customHeight="1" thickTop="1">
      <c r="A24" s="6"/>
      <c r="F24" s="15"/>
      <c r="G24" s="4"/>
      <c r="N24" s="4"/>
    </row>
    <row r="25" spans="1:14" ht="14.25" customHeight="1">
      <c r="A25" s="6"/>
      <c r="F25" s="15"/>
      <c r="G25" s="4"/>
      <c r="I25" s="44" t="s">
        <v>59</v>
      </c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45">
        <v>2009</v>
      </c>
      <c r="J27" s="46" t="s">
        <v>151</v>
      </c>
      <c r="K27" s="46" t="s">
        <v>61</v>
      </c>
      <c r="L27" s="47">
        <f>F28/26</f>
        <v>115.0973076923077</v>
      </c>
      <c r="M27" s="15">
        <f>L27*18</f>
        <v>2071.7515384615385</v>
      </c>
      <c r="N27" s="20"/>
    </row>
    <row r="28" spans="1:14" ht="14.25" customHeight="1" thickBot="1">
      <c r="A28" s="14" t="s">
        <v>4</v>
      </c>
      <c r="F28" s="17">
        <f>SUM(F17:F27)</f>
        <v>2992.53</v>
      </c>
      <c r="G28" s="4"/>
      <c r="N28" s="20"/>
    </row>
    <row r="29" spans="1:14" ht="14.25" customHeight="1" thickTop="1">
      <c r="A29" s="6"/>
      <c r="F29" s="1"/>
      <c r="G29" s="4"/>
      <c r="I29" s="45">
        <v>2010</v>
      </c>
      <c r="J29" s="46" t="s">
        <v>152</v>
      </c>
      <c r="K29" s="46" t="s">
        <v>61</v>
      </c>
      <c r="L29" s="47">
        <f>F28/26</f>
        <v>115.0973076923077</v>
      </c>
      <c r="M29" s="15">
        <f>L29*4.5</f>
        <v>517.9378846153846</v>
      </c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I24" sqref="I24:M26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8">
      <c r="A5" s="13" t="s">
        <v>146</v>
      </c>
      <c r="B5" s="3"/>
      <c r="C5" s="3"/>
      <c r="G5" s="4"/>
      <c r="I5" s="48" t="s">
        <v>81</v>
      </c>
      <c r="N5" s="4"/>
    </row>
    <row r="6" spans="1:14" ht="15">
      <c r="A6" s="14" t="s">
        <v>122</v>
      </c>
      <c r="B6" s="3"/>
      <c r="C6" s="3"/>
      <c r="G6" s="4"/>
      <c r="I6" s="25" t="s">
        <v>18</v>
      </c>
      <c r="J6" s="3"/>
      <c r="K6" s="3"/>
      <c r="L6" s="3"/>
      <c r="M6" s="3"/>
      <c r="N6" s="4"/>
    </row>
    <row r="7" spans="1:14" ht="16.5" customHeight="1">
      <c r="A7" s="6"/>
      <c r="G7" s="4"/>
      <c r="N7" s="4"/>
    </row>
    <row r="8" spans="1:14" ht="14.25" customHeight="1">
      <c r="A8" s="6"/>
      <c r="G8" s="4"/>
      <c r="I8" s="19"/>
      <c r="N8" s="4"/>
    </row>
    <row r="9" spans="1:14" ht="15">
      <c r="A9" s="18" t="s">
        <v>147</v>
      </c>
      <c r="G9" s="4"/>
      <c r="I9" s="19" t="s">
        <v>55</v>
      </c>
      <c r="N9" s="4"/>
    </row>
    <row r="10" spans="1:14" ht="15">
      <c r="A10" s="14"/>
      <c r="B10" s="3"/>
      <c r="C10" s="3"/>
      <c r="G10" s="4"/>
      <c r="N10" s="4"/>
    </row>
    <row r="11" spans="1:14" ht="12.75" customHeight="1">
      <c r="A11" s="14"/>
      <c r="B11" s="3"/>
      <c r="C11" s="3"/>
      <c r="G11" s="4"/>
      <c r="I11" s="3"/>
      <c r="J11" s="3"/>
      <c r="K11" s="3"/>
      <c r="L11" s="3"/>
      <c r="M11" s="3"/>
      <c r="N11" s="4"/>
    </row>
    <row r="12" spans="1:14" ht="14.25" customHeight="1">
      <c r="A12" s="14"/>
      <c r="B12" s="3"/>
      <c r="C12" s="3"/>
      <c r="G12" s="4"/>
      <c r="I12" s="3"/>
      <c r="J12" s="3"/>
      <c r="K12" s="3"/>
      <c r="L12" s="3"/>
      <c r="M12" s="3"/>
      <c r="N12" s="4"/>
    </row>
    <row r="13" spans="1:14" ht="14.25" customHeight="1">
      <c r="A13" s="14" t="s">
        <v>1</v>
      </c>
      <c r="B13" s="3"/>
      <c r="C13" s="3"/>
      <c r="F13" s="3"/>
      <c r="G13" s="4"/>
      <c r="I13" s="5" t="s">
        <v>2</v>
      </c>
      <c r="J13" s="5"/>
      <c r="K13" s="5"/>
      <c r="L13" s="5"/>
      <c r="M13" s="3"/>
      <c r="N13" s="4"/>
    </row>
    <row r="14" spans="1:14" ht="14.25" customHeight="1">
      <c r="A14" s="14"/>
      <c r="B14" s="3"/>
      <c r="C14" s="3"/>
      <c r="F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6</v>
      </c>
      <c r="B15" s="3"/>
      <c r="C15" s="3"/>
      <c r="F15" s="15">
        <v>3228.31</v>
      </c>
      <c r="G15" s="4"/>
      <c r="I15" s="15">
        <f>SUM(F26)</f>
        <v>5819.7699999999995</v>
      </c>
      <c r="J15" s="3"/>
      <c r="K15" s="3" t="s">
        <v>84</v>
      </c>
      <c r="L15" s="2" t="s">
        <v>126</v>
      </c>
      <c r="M15" s="15">
        <f>F26*12</f>
        <v>69837.23999999999</v>
      </c>
      <c r="N15" s="4"/>
    </row>
    <row r="16" spans="1:14" ht="14.25" customHeight="1">
      <c r="A16" s="14" t="s">
        <v>48</v>
      </c>
      <c r="F16" s="15">
        <v>532.58</v>
      </c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47</v>
      </c>
      <c r="B17" s="3"/>
      <c r="C17" s="3"/>
      <c r="F17" s="15">
        <v>645.57</v>
      </c>
      <c r="G17" s="4"/>
      <c r="I17" s="5" t="s">
        <v>3</v>
      </c>
      <c r="J17" s="5"/>
      <c r="K17" s="5"/>
      <c r="L17" s="5"/>
      <c r="M17" s="3"/>
      <c r="N17" s="4"/>
    </row>
    <row r="18" spans="1:14" ht="14.25" customHeight="1">
      <c r="A18" s="14" t="s">
        <v>53</v>
      </c>
      <c r="B18" s="3"/>
      <c r="C18" s="3"/>
      <c r="F18" s="15">
        <v>1032.91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54</v>
      </c>
      <c r="F19" s="15">
        <v>352.96</v>
      </c>
      <c r="G19" s="4"/>
      <c r="I19" s="15">
        <f>F26</f>
        <v>5819.7699999999995</v>
      </c>
      <c r="J19" s="3"/>
      <c r="K19" s="3" t="s">
        <v>149</v>
      </c>
      <c r="L19" s="3"/>
      <c r="M19" s="15">
        <f>I19</f>
        <v>5819.7699999999995</v>
      </c>
      <c r="N19" s="4"/>
    </row>
    <row r="20" spans="1:14" ht="14.25" customHeight="1">
      <c r="A20" s="14" t="s">
        <v>148</v>
      </c>
      <c r="F20" s="15">
        <v>27.44</v>
      </c>
      <c r="G20" s="4"/>
      <c r="N20" s="4"/>
    </row>
    <row r="21" spans="1:14" ht="14.25" customHeight="1">
      <c r="A21" s="6"/>
      <c r="F21" s="15"/>
      <c r="G21" s="4"/>
      <c r="N21" s="4"/>
    </row>
    <row r="22" spans="1:14" ht="14.25" customHeight="1" thickBot="1">
      <c r="A22" s="6"/>
      <c r="F22" s="15"/>
      <c r="G22" s="4"/>
      <c r="I22" s="5" t="s">
        <v>5</v>
      </c>
      <c r="J22" s="3"/>
      <c r="K22" s="3"/>
      <c r="L22" s="3"/>
      <c r="M22" s="17">
        <f>SUM(M15+M19)</f>
        <v>75657.01</v>
      </c>
      <c r="N22" s="4"/>
    </row>
    <row r="23" spans="1:14" ht="14.25" customHeight="1" thickTop="1">
      <c r="A23" s="6"/>
      <c r="F23" s="15"/>
      <c r="G23" s="4"/>
      <c r="N23" s="4"/>
    </row>
    <row r="24" spans="1:14" ht="14.25" customHeight="1">
      <c r="A24" s="6"/>
      <c r="F24" s="16"/>
      <c r="G24" s="4"/>
      <c r="I24" s="44" t="s">
        <v>59</v>
      </c>
      <c r="N24" s="4"/>
    </row>
    <row r="25" spans="1:14" ht="14.25" customHeight="1">
      <c r="A25" s="6"/>
      <c r="F25" s="15"/>
      <c r="G25" s="4"/>
      <c r="I25" s="24"/>
      <c r="J25" s="19"/>
      <c r="K25" s="19"/>
      <c r="L25" s="19"/>
      <c r="M25" s="19"/>
      <c r="N25" s="4"/>
    </row>
    <row r="26" spans="1:14" ht="14.25" customHeight="1" thickBot="1">
      <c r="A26" s="14" t="s">
        <v>4</v>
      </c>
      <c r="F26" s="17">
        <f>SUM(F15:F25)</f>
        <v>5819.7699999999995</v>
      </c>
      <c r="G26" s="4"/>
      <c r="I26" s="45">
        <v>2009</v>
      </c>
      <c r="J26" s="46" t="s">
        <v>150</v>
      </c>
      <c r="K26" s="46" t="s">
        <v>61</v>
      </c>
      <c r="L26" s="47">
        <v>235.48</v>
      </c>
      <c r="M26" s="15">
        <f>L26*13</f>
        <v>3061.24</v>
      </c>
      <c r="N26" s="20"/>
    </row>
    <row r="27" spans="1:14" ht="14.25" customHeight="1" thickTop="1">
      <c r="A27" s="6"/>
      <c r="G27" s="4"/>
      <c r="N27" s="20"/>
    </row>
    <row r="28" spans="1:14" ht="14.25" customHeight="1">
      <c r="A28" s="6"/>
      <c r="G28" s="4"/>
      <c r="I28" s="45">
        <v>2010</v>
      </c>
      <c r="J28" s="46" t="s">
        <v>62</v>
      </c>
      <c r="K28" s="46" t="s">
        <v>61</v>
      </c>
      <c r="L28" s="47">
        <v>235.48</v>
      </c>
      <c r="M28" s="15">
        <f>L28*7</f>
        <v>1648.36</v>
      </c>
      <c r="N28" s="20"/>
    </row>
    <row r="29" spans="1:14" ht="14.25" customHeight="1">
      <c r="A29" s="6"/>
      <c r="F29" s="1"/>
      <c r="G29" s="4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IV16384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3" spans="1:14" ht="14.25" customHeight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153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154</v>
      </c>
      <c r="B8" s="3"/>
      <c r="C8" s="3"/>
      <c r="G8" s="4"/>
      <c r="I8" s="25" t="s">
        <v>157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155</v>
      </c>
      <c r="G11" s="4"/>
      <c r="I11" s="19" t="s">
        <v>158</v>
      </c>
      <c r="N11" s="4"/>
    </row>
    <row r="12" spans="1:14" ht="14.25" customHeight="1">
      <c r="A12" s="14" t="s">
        <v>156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1891.11</v>
      </c>
      <c r="J17" s="3"/>
      <c r="K17" s="3" t="s">
        <v>61</v>
      </c>
      <c r="L17" s="50" t="s">
        <v>159</v>
      </c>
      <c r="M17" s="15">
        <f>F28*9/30</f>
        <v>567.333</v>
      </c>
      <c r="N17" s="4"/>
    </row>
    <row r="18" spans="1:14" ht="14.25" customHeight="1">
      <c r="A18" s="14" t="s">
        <v>9</v>
      </c>
      <c r="F18" s="15">
        <v>0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36.15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11</v>
      </c>
      <c r="F21" s="15">
        <v>0</v>
      </c>
      <c r="G21" s="4"/>
      <c r="I21" s="15">
        <f>F28</f>
        <v>1891.11</v>
      </c>
      <c r="J21" s="3"/>
      <c r="K21" s="3" t="s">
        <v>85</v>
      </c>
      <c r="L21" s="3"/>
      <c r="M21" s="15"/>
      <c r="N21" s="4"/>
    </row>
    <row r="22" spans="1:14" ht="14.25" customHeight="1">
      <c r="A22" s="14" t="s">
        <v>12</v>
      </c>
      <c r="F22" s="15">
        <v>0</v>
      </c>
      <c r="G22" s="4"/>
      <c r="N22" s="4"/>
    </row>
    <row r="23" spans="1:14" ht="14.25" customHeight="1">
      <c r="A23" s="14" t="s">
        <v>66</v>
      </c>
      <c r="F23" s="15">
        <v>13.81</v>
      </c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567.333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1891.11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5" ht="14.25" customHeight="1">
      <c r="C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 xml:space="preserve">&amp;CAZIENDA SANITARIA LOCALE N. 14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7">
      <selection activeCell="A11" sqref="A1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160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122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170</v>
      </c>
      <c r="G11" s="4"/>
      <c r="I11" s="19" t="s">
        <v>161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 t="s">
        <v>1</v>
      </c>
      <c r="B13" s="3"/>
      <c r="C13" s="3"/>
      <c r="F13" s="3"/>
      <c r="G13" s="4"/>
      <c r="I13" s="5" t="s">
        <v>2</v>
      </c>
      <c r="J13" s="5"/>
      <c r="K13" s="5"/>
      <c r="L13" s="5"/>
      <c r="M13" s="3"/>
      <c r="N13" s="4"/>
    </row>
    <row r="14" spans="1:14" ht="14.25" customHeight="1">
      <c r="A14" s="14"/>
      <c r="B14" s="3"/>
      <c r="C14" s="3"/>
      <c r="F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6</v>
      </c>
      <c r="B15" s="3"/>
      <c r="C15" s="3"/>
      <c r="F15" s="15">
        <v>3331.61</v>
      </c>
      <c r="G15" s="4"/>
      <c r="I15" s="15">
        <f>SUM(F26)</f>
        <v>5582.050000000001</v>
      </c>
      <c r="J15" s="3"/>
      <c r="K15" s="3" t="s">
        <v>84</v>
      </c>
      <c r="L15" s="2" t="s">
        <v>126</v>
      </c>
      <c r="M15" s="15">
        <f>F26*12</f>
        <v>66984.6</v>
      </c>
      <c r="N15" s="4"/>
    </row>
    <row r="16" spans="1:14" ht="14.25" customHeight="1">
      <c r="A16" s="14" t="s">
        <v>48</v>
      </c>
      <c r="F16" s="15">
        <v>237.13</v>
      </c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47</v>
      </c>
      <c r="B17" s="3"/>
      <c r="C17" s="3"/>
      <c r="F17" s="15">
        <v>645.57</v>
      </c>
      <c r="G17" s="4"/>
      <c r="I17" s="5" t="s">
        <v>3</v>
      </c>
      <c r="J17" s="5"/>
      <c r="K17" s="5"/>
      <c r="L17" s="5"/>
      <c r="M17" s="3"/>
      <c r="N17" s="4"/>
    </row>
    <row r="18" spans="1:14" ht="14.25" customHeight="1">
      <c r="A18" s="14" t="s">
        <v>53</v>
      </c>
      <c r="B18" s="3"/>
      <c r="C18" s="3"/>
      <c r="F18" s="15">
        <v>1065.97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54</v>
      </c>
      <c r="F19" s="15">
        <v>277.56</v>
      </c>
      <c r="G19" s="4"/>
      <c r="I19" s="15">
        <f>F26</f>
        <v>5582.050000000001</v>
      </c>
      <c r="J19" s="3"/>
      <c r="K19" s="3" t="s">
        <v>58</v>
      </c>
      <c r="L19" s="3"/>
      <c r="M19" s="15">
        <f>F26</f>
        <v>5582.050000000001</v>
      </c>
      <c r="N19" s="4"/>
    </row>
    <row r="20" spans="1:14" ht="14.25" customHeight="1">
      <c r="A20" s="14" t="s">
        <v>148</v>
      </c>
      <c r="F20" s="15">
        <v>24.21</v>
      </c>
      <c r="G20" s="4"/>
      <c r="N20" s="4"/>
    </row>
    <row r="21" spans="1:14" ht="14.25" customHeight="1">
      <c r="A21" s="14"/>
      <c r="G21" s="4"/>
      <c r="N21" s="4"/>
    </row>
    <row r="22" spans="1:14" ht="14.25" customHeight="1" thickBot="1">
      <c r="A22" s="14"/>
      <c r="G22" s="4"/>
      <c r="I22" s="5" t="s">
        <v>5</v>
      </c>
      <c r="J22" s="3"/>
      <c r="K22" s="3"/>
      <c r="L22" s="3"/>
      <c r="M22" s="17">
        <f>SUM(M15+M19)</f>
        <v>72566.65000000001</v>
      </c>
      <c r="N22" s="4"/>
    </row>
    <row r="23" spans="1:14" ht="14.25" customHeight="1" thickTop="1">
      <c r="A23" s="14"/>
      <c r="F23" s="15"/>
      <c r="G23" s="4"/>
      <c r="N23" s="4"/>
    </row>
    <row r="24" spans="1:14" ht="14.25" customHeight="1">
      <c r="A24" s="6"/>
      <c r="F24" s="15"/>
      <c r="G24" s="4"/>
      <c r="N24" s="4"/>
    </row>
    <row r="25" spans="1:14" ht="14.25" customHeight="1">
      <c r="A25" s="6"/>
      <c r="F25" s="15"/>
      <c r="G25" s="4"/>
      <c r="I25" s="44" t="s">
        <v>59</v>
      </c>
      <c r="N25" s="4"/>
    </row>
    <row r="26" spans="1:14" ht="14.25" customHeight="1" thickBot="1">
      <c r="A26" s="14" t="s">
        <v>4</v>
      </c>
      <c r="F26" s="17">
        <f>SUM(F15:F25)</f>
        <v>5582.050000000001</v>
      </c>
      <c r="G26" s="4"/>
      <c r="I26" s="24"/>
      <c r="J26" s="19"/>
      <c r="K26" s="19"/>
      <c r="L26" s="19"/>
      <c r="M26" s="19"/>
      <c r="N26" s="20"/>
    </row>
    <row r="27" spans="1:14" ht="14.25" customHeight="1" thickTop="1">
      <c r="A27" s="6"/>
      <c r="G27" s="4"/>
      <c r="I27" s="45">
        <v>2009</v>
      </c>
      <c r="J27" s="46" t="s">
        <v>162</v>
      </c>
      <c r="K27" s="46" t="s">
        <v>61</v>
      </c>
      <c r="L27" s="47">
        <f>(F26-24.21)/26</f>
        <v>213.76307692307697</v>
      </c>
      <c r="M27" s="15">
        <f>L27*6</f>
        <v>1282.5784615384619</v>
      </c>
      <c r="N27" s="20"/>
    </row>
    <row r="28" spans="1:14" ht="14.25" customHeight="1">
      <c r="A28" s="6"/>
      <c r="G28" s="4"/>
      <c r="N28" s="20"/>
    </row>
    <row r="29" spans="1:14" ht="14.25" customHeight="1">
      <c r="A29" s="6"/>
      <c r="F29" s="1"/>
      <c r="G29" s="4"/>
      <c r="I29" s="45">
        <v>2010</v>
      </c>
      <c r="J29" s="46" t="s">
        <v>163</v>
      </c>
      <c r="K29" s="46" t="s">
        <v>61</v>
      </c>
      <c r="L29" s="47">
        <f>F26/26</f>
        <v>214.6942307692308</v>
      </c>
      <c r="M29" s="15">
        <f>L29*22</f>
        <v>4723.2730769230775</v>
      </c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A16" sqref="A16:A23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169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164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170</v>
      </c>
      <c r="G11" s="4"/>
      <c r="I11" s="19" t="s">
        <v>161</v>
      </c>
      <c r="N11" s="4"/>
    </row>
    <row r="12" spans="1:14" ht="14.25" customHeight="1">
      <c r="A12" s="14" t="s">
        <v>165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 t="s">
        <v>1</v>
      </c>
      <c r="B14" s="3"/>
      <c r="C14" s="3"/>
      <c r="F14" s="3"/>
      <c r="G14" s="4"/>
      <c r="I14" s="5" t="s">
        <v>2</v>
      </c>
      <c r="J14" s="5"/>
      <c r="K14" s="5"/>
      <c r="L14" s="5"/>
      <c r="M14" s="3"/>
      <c r="N14" s="4"/>
    </row>
    <row r="15" spans="1:14" ht="14.25" customHeight="1">
      <c r="A15" s="14"/>
      <c r="B15" s="3"/>
      <c r="C15" s="3"/>
      <c r="F15" s="3"/>
      <c r="G15" s="4"/>
      <c r="I15" s="3"/>
      <c r="J15" s="3"/>
      <c r="K15" s="3"/>
      <c r="L15" s="3"/>
      <c r="M15" s="3"/>
      <c r="N15" s="4"/>
    </row>
    <row r="16" spans="1:14" ht="14.25" customHeight="1">
      <c r="A16" s="14" t="s">
        <v>6</v>
      </c>
      <c r="B16" s="3"/>
      <c r="C16" s="3"/>
      <c r="F16" s="15">
        <v>3331.61</v>
      </c>
      <c r="G16" s="4"/>
      <c r="I16" s="15">
        <f>SUM(F28)</f>
        <v>9481.48</v>
      </c>
      <c r="J16" s="3"/>
      <c r="K16" s="3" t="s">
        <v>84</v>
      </c>
      <c r="L16" s="2" t="s">
        <v>126</v>
      </c>
      <c r="M16" s="15">
        <f>F28*12</f>
        <v>113777.76</v>
      </c>
      <c r="N16" s="4"/>
    </row>
    <row r="17" spans="1:14" ht="14.25" customHeight="1">
      <c r="A17" s="14" t="s">
        <v>48</v>
      </c>
      <c r="F17" s="15">
        <v>882.24</v>
      </c>
      <c r="G17" s="4"/>
      <c r="I17" s="3"/>
      <c r="J17" s="3"/>
      <c r="K17" s="3"/>
      <c r="L17" s="3"/>
      <c r="M17" s="3"/>
      <c r="N17" s="4"/>
    </row>
    <row r="18" spans="1:14" ht="14.25" customHeight="1">
      <c r="A18" s="14" t="s">
        <v>47</v>
      </c>
      <c r="B18" s="3"/>
      <c r="C18" s="3"/>
      <c r="F18" s="15">
        <v>860.76</v>
      </c>
      <c r="G18" s="4"/>
      <c r="I18" s="5" t="s">
        <v>3</v>
      </c>
      <c r="J18" s="5"/>
      <c r="K18" s="5"/>
      <c r="L18" s="5"/>
      <c r="M18" s="3"/>
      <c r="N18" s="4"/>
    </row>
    <row r="19" spans="1:14" ht="14.25" customHeight="1">
      <c r="A19" s="14" t="s">
        <v>53</v>
      </c>
      <c r="B19" s="3"/>
      <c r="C19" s="3"/>
      <c r="F19" s="15">
        <v>1421.02</v>
      </c>
      <c r="G19" s="4"/>
      <c r="I19" s="3"/>
      <c r="J19" s="3"/>
      <c r="K19" s="3"/>
      <c r="L19" s="3"/>
      <c r="M19" s="3"/>
      <c r="N19" s="4"/>
    </row>
    <row r="20" spans="1:14" ht="14.25" customHeight="1">
      <c r="A20" s="14" t="s">
        <v>54</v>
      </c>
      <c r="F20" s="15">
        <v>1013.61</v>
      </c>
      <c r="G20" s="4"/>
      <c r="I20" s="15">
        <f>F28</f>
        <v>9481.48</v>
      </c>
      <c r="J20" s="3"/>
      <c r="K20" s="3" t="s">
        <v>149</v>
      </c>
      <c r="L20" s="3"/>
      <c r="M20" s="15">
        <f>I20</f>
        <v>9481.48</v>
      </c>
      <c r="N20" s="4"/>
    </row>
    <row r="21" spans="1:14" ht="14.25" customHeight="1">
      <c r="A21" s="14" t="s">
        <v>52</v>
      </c>
      <c r="F21" s="15">
        <v>1377.22</v>
      </c>
      <c r="G21" s="4"/>
      <c r="N21" s="4"/>
    </row>
    <row r="22" spans="1:14" ht="14.25" customHeight="1">
      <c r="A22" s="14" t="s">
        <v>166</v>
      </c>
      <c r="F22" s="15">
        <v>570.81</v>
      </c>
      <c r="G22" s="4"/>
      <c r="N22" s="4"/>
    </row>
    <row r="23" spans="1:14" ht="14.25" customHeight="1" thickBot="1">
      <c r="A23" s="3" t="s">
        <v>168</v>
      </c>
      <c r="F23" s="15">
        <v>24.21</v>
      </c>
      <c r="G23" s="4"/>
      <c r="I23" s="5" t="s">
        <v>5</v>
      </c>
      <c r="J23" s="3"/>
      <c r="K23" s="3"/>
      <c r="L23" s="3"/>
      <c r="M23" s="17">
        <f>SUM(M16+M20)</f>
        <v>123259.23999999999</v>
      </c>
      <c r="N23" s="4"/>
    </row>
    <row r="24" spans="7:14" ht="14.25" customHeight="1" thickTop="1">
      <c r="G24" s="4"/>
      <c r="N24" s="4"/>
    </row>
    <row r="25" spans="1:14" ht="14.25" customHeight="1">
      <c r="A25" s="6"/>
      <c r="F25" s="15"/>
      <c r="G25" s="4"/>
      <c r="N25" s="4"/>
    </row>
    <row r="26" spans="1:14" ht="14.25" customHeight="1">
      <c r="A26" s="6"/>
      <c r="F26" s="16"/>
      <c r="G26" s="4"/>
      <c r="I26" s="44" t="s">
        <v>59</v>
      </c>
      <c r="N26" s="20"/>
    </row>
    <row r="27" spans="1:14" ht="14.25" customHeight="1">
      <c r="A27" s="6"/>
      <c r="F27" s="15"/>
      <c r="G27" s="4"/>
      <c r="I27" s="24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SUM(F16:F27)</f>
        <v>9481.48</v>
      </c>
      <c r="G28" s="4"/>
      <c r="I28" s="45">
        <v>2010</v>
      </c>
      <c r="J28" s="46" t="s">
        <v>167</v>
      </c>
      <c r="K28" s="46" t="s">
        <v>61</v>
      </c>
      <c r="L28" s="47">
        <v>368.03</v>
      </c>
      <c r="M28" s="15">
        <f>L28*13.5</f>
        <v>4968.405</v>
      </c>
      <c r="N28" s="20"/>
    </row>
    <row r="29" spans="1:14" ht="14.25" customHeight="1" thickTop="1">
      <c r="A29" s="6"/>
      <c r="F29" s="1"/>
      <c r="G29" s="4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1" sqref="A11:A12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171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115</v>
      </c>
      <c r="B8" s="3"/>
      <c r="C8" s="3"/>
      <c r="G8" s="4"/>
      <c r="I8" s="25" t="s">
        <v>32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172</v>
      </c>
      <c r="G11" s="4"/>
      <c r="I11" s="19" t="s">
        <v>174</v>
      </c>
      <c r="N11" s="4"/>
    </row>
    <row r="12" spans="1:14" ht="14.25" customHeight="1">
      <c r="A12" s="14" t="s">
        <v>173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1891.11</v>
      </c>
      <c r="J17" s="3"/>
      <c r="K17" s="3" t="s">
        <v>61</v>
      </c>
      <c r="L17" s="50" t="s">
        <v>135</v>
      </c>
      <c r="M17" s="15">
        <f>F28*15/30</f>
        <v>945.555</v>
      </c>
      <c r="N17" s="4"/>
    </row>
    <row r="18" spans="1:14" ht="14.25" customHeight="1">
      <c r="A18" s="14" t="s">
        <v>7</v>
      </c>
      <c r="B18" s="3"/>
      <c r="C18" s="3"/>
      <c r="F18" s="15">
        <v>71.53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10</v>
      </c>
      <c r="B19" s="3"/>
      <c r="C19" s="3"/>
      <c r="F19" s="15">
        <v>36.15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66</v>
      </c>
      <c r="F20" s="15">
        <v>13.81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F21" s="15"/>
      <c r="G21" s="4"/>
      <c r="I21" s="15">
        <f>F28</f>
        <v>1891.11</v>
      </c>
      <c r="J21" s="3"/>
      <c r="K21" s="3" t="s">
        <v>85</v>
      </c>
      <c r="L21" s="3"/>
      <c r="M21" s="15"/>
      <c r="N21" s="4"/>
    </row>
    <row r="22" spans="1:14" ht="14.25" customHeight="1">
      <c r="A22" s="14"/>
      <c r="F22" s="15"/>
      <c r="G22" s="4"/>
      <c r="N22" s="4"/>
    </row>
    <row r="23" spans="1:14" ht="14.25" customHeight="1">
      <c r="A23" s="6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945.555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1891.11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N21" sqref="N21"/>
    </sheetView>
  </sheetViews>
  <sheetFormatPr defaultColWidth="9.140625" defaultRowHeight="12.75"/>
  <cols>
    <col min="1" max="1" width="6.7109375" style="0" customWidth="1"/>
    <col min="2" max="5" width="10.00390625" style="2" customWidth="1"/>
    <col min="6" max="6" width="5.00390625" style="2" customWidth="1"/>
    <col min="7" max="7" width="15.00390625" style="2" customWidth="1"/>
    <col min="8" max="9" width="3.00390625" style="2" customWidth="1"/>
    <col min="10" max="10" width="15.00390625" style="2" customWidth="1"/>
    <col min="11" max="11" width="10.00390625" style="2" customWidth="1"/>
    <col min="12" max="12" width="4.00390625" style="2" customWidth="1"/>
    <col min="13" max="13" width="8.00390625" style="2" customWidth="1"/>
    <col min="14" max="14" width="15.00390625" style="2" customWidth="1"/>
    <col min="15" max="255" width="10.00390625" style="2" customWidth="1"/>
    <col min="256" max="16384" width="10.00390625" style="0" customWidth="1"/>
  </cols>
  <sheetData>
    <row r="1" ht="14.25" customHeight="1">
      <c r="B1" s="3" t="s">
        <v>0</v>
      </c>
    </row>
    <row r="2" ht="13.5" thickBot="1"/>
    <row r="3" spans="2:15" ht="14.25" customHeight="1" thickTop="1">
      <c r="B3" s="26"/>
      <c r="C3" s="27"/>
      <c r="D3" s="27"/>
      <c r="E3" s="27"/>
      <c r="F3" s="27"/>
      <c r="G3" s="27"/>
      <c r="H3" s="28"/>
      <c r="I3" s="7"/>
      <c r="J3" s="7"/>
      <c r="K3" s="7"/>
      <c r="L3" s="7"/>
      <c r="M3" s="7"/>
      <c r="N3" s="7"/>
      <c r="O3" s="8"/>
    </row>
    <row r="4" spans="2:15" ht="12.75">
      <c r="B4" s="29"/>
      <c r="H4" s="30"/>
      <c r="O4" s="4"/>
    </row>
    <row r="5" spans="1:15" ht="18">
      <c r="A5" s="41"/>
      <c r="B5" s="40" t="s">
        <v>35</v>
      </c>
      <c r="D5" s="3"/>
      <c r="H5" s="30"/>
      <c r="J5" s="19" t="s">
        <v>17</v>
      </c>
      <c r="O5" s="4"/>
    </row>
    <row r="6" spans="1:15" ht="15">
      <c r="A6" s="41"/>
      <c r="B6" s="3" t="s">
        <v>36</v>
      </c>
      <c r="D6" s="3"/>
      <c r="H6" s="30"/>
      <c r="J6" s="3" t="s">
        <v>32</v>
      </c>
      <c r="K6" s="3"/>
      <c r="L6" s="3"/>
      <c r="M6" s="3"/>
      <c r="N6" s="3"/>
      <c r="O6" s="4"/>
    </row>
    <row r="7" spans="2:15" ht="16.5" customHeight="1">
      <c r="B7" s="29"/>
      <c r="H7" s="30"/>
      <c r="O7" s="4"/>
    </row>
    <row r="8" spans="2:15" ht="14.25" customHeight="1">
      <c r="B8" s="29"/>
      <c r="H8" s="30"/>
      <c r="O8" s="4"/>
    </row>
    <row r="9" spans="2:15" ht="15">
      <c r="B9" s="32" t="s">
        <v>37</v>
      </c>
      <c r="H9" s="30"/>
      <c r="J9" s="2" t="s">
        <v>33</v>
      </c>
      <c r="O9" s="4"/>
    </row>
    <row r="10" spans="1:15" ht="15">
      <c r="A10" s="41"/>
      <c r="B10" s="3" t="s">
        <v>38</v>
      </c>
      <c r="C10" s="3"/>
      <c r="D10" s="3"/>
      <c r="H10" s="30"/>
      <c r="J10" s="2" t="s">
        <v>39</v>
      </c>
      <c r="O10" s="4"/>
    </row>
    <row r="11" spans="1:15" ht="12.75" customHeight="1">
      <c r="A11" s="41"/>
      <c r="B11" s="3"/>
      <c r="C11" s="3"/>
      <c r="D11" s="3"/>
      <c r="H11" s="30"/>
      <c r="J11" s="3"/>
      <c r="K11" s="3"/>
      <c r="L11" s="3"/>
      <c r="M11" s="3"/>
      <c r="N11" s="3"/>
      <c r="O11" s="4"/>
    </row>
    <row r="12" spans="1:15" ht="14.25" customHeight="1">
      <c r="A12" s="41"/>
      <c r="B12" s="3"/>
      <c r="C12" s="3"/>
      <c r="D12" s="3"/>
      <c r="H12" s="30"/>
      <c r="J12" s="3"/>
      <c r="K12" s="3"/>
      <c r="L12" s="3"/>
      <c r="M12" s="3"/>
      <c r="N12" s="3"/>
      <c r="O12" s="4"/>
    </row>
    <row r="13" spans="1:15" ht="14.25" customHeight="1">
      <c r="A13" s="41"/>
      <c r="H13" s="30"/>
      <c r="O13" s="4"/>
    </row>
    <row r="14" spans="1:15" ht="14.25" customHeight="1">
      <c r="A14" s="41"/>
      <c r="H14" s="30"/>
      <c r="O14" s="4"/>
    </row>
    <row r="15" spans="2:15" ht="14.25" customHeight="1">
      <c r="B15" s="32" t="s">
        <v>1</v>
      </c>
      <c r="C15" s="3"/>
      <c r="D15" s="3"/>
      <c r="G15" s="3"/>
      <c r="H15" s="30"/>
      <c r="J15" s="5" t="s">
        <v>2</v>
      </c>
      <c r="K15" s="5"/>
      <c r="L15" s="5"/>
      <c r="M15" s="5"/>
      <c r="N15" s="3"/>
      <c r="O15" s="4"/>
    </row>
    <row r="16" spans="2:15" ht="14.25" customHeight="1">
      <c r="B16" s="32"/>
      <c r="C16" s="3"/>
      <c r="D16" s="3"/>
      <c r="G16" s="3"/>
      <c r="H16" s="30"/>
      <c r="J16" s="3"/>
      <c r="K16" s="3"/>
      <c r="L16" s="3"/>
      <c r="M16" s="3"/>
      <c r="N16" s="3"/>
      <c r="O16" s="4"/>
    </row>
    <row r="17" spans="2:15" ht="14.25" customHeight="1">
      <c r="B17" s="32" t="s">
        <v>6</v>
      </c>
      <c r="C17" s="3"/>
      <c r="D17" s="3"/>
      <c r="G17" s="15">
        <v>1700.5</v>
      </c>
      <c r="H17" s="30"/>
      <c r="J17" s="15">
        <f>SUM(G27)</f>
        <v>1772.03</v>
      </c>
      <c r="K17" s="3"/>
      <c r="L17" s="3" t="s">
        <v>40</v>
      </c>
      <c r="N17" s="15">
        <f>G27</f>
        <v>1772.03</v>
      </c>
      <c r="O17" s="4"/>
    </row>
    <row r="18" spans="2:15" ht="14.25" customHeight="1">
      <c r="B18" s="32" t="s">
        <v>31</v>
      </c>
      <c r="C18" s="3"/>
      <c r="D18" s="3"/>
      <c r="G18" s="15">
        <v>71.53</v>
      </c>
      <c r="H18" s="30"/>
      <c r="J18" s="3"/>
      <c r="K18" s="3"/>
      <c r="L18" s="3"/>
      <c r="M18" s="3"/>
      <c r="N18" s="3"/>
      <c r="O18" s="4"/>
    </row>
    <row r="19" spans="2:15" ht="14.25" customHeight="1">
      <c r="B19" s="32"/>
      <c r="G19" s="15"/>
      <c r="H19" s="30"/>
      <c r="J19" s="5" t="s">
        <v>3</v>
      </c>
      <c r="K19" s="5"/>
      <c r="L19" s="5"/>
      <c r="M19" s="5"/>
      <c r="N19" s="3"/>
      <c r="O19" s="4"/>
    </row>
    <row r="20" spans="2:15" ht="14.25" customHeight="1">
      <c r="B20" s="32"/>
      <c r="C20" s="3"/>
      <c r="D20" s="3"/>
      <c r="G20" s="15"/>
      <c r="H20" s="30"/>
      <c r="J20" s="3"/>
      <c r="K20" s="3"/>
      <c r="L20" s="3"/>
      <c r="M20" s="3"/>
      <c r="N20" s="3"/>
      <c r="O20" s="4"/>
    </row>
    <row r="21" spans="1:15" ht="14.25" customHeight="1">
      <c r="A21" s="41"/>
      <c r="B21" s="3"/>
      <c r="G21" s="15"/>
      <c r="H21" s="30"/>
      <c r="J21" s="15">
        <f>G27</f>
        <v>1772.03</v>
      </c>
      <c r="K21" s="38"/>
      <c r="L21" s="3" t="s">
        <v>34</v>
      </c>
      <c r="M21" s="3"/>
      <c r="N21" s="15">
        <f>J21/12</f>
        <v>147.66916666666665</v>
      </c>
      <c r="O21" s="4"/>
    </row>
    <row r="22" spans="1:15" ht="14.25" customHeight="1">
      <c r="A22" s="41"/>
      <c r="H22" s="30"/>
      <c r="K22" s="38"/>
      <c r="N22" s="15"/>
      <c r="O22" s="4"/>
    </row>
    <row r="23" spans="1:15" ht="14.25" customHeight="1">
      <c r="A23" s="41"/>
      <c r="H23" s="30"/>
      <c r="O23" s="4"/>
    </row>
    <row r="24" spans="2:15" ht="14.25" customHeight="1" thickBot="1">
      <c r="B24" s="29"/>
      <c r="G24" s="15"/>
      <c r="H24" s="30"/>
      <c r="J24" s="5" t="s">
        <v>5</v>
      </c>
      <c r="K24" s="3"/>
      <c r="L24" s="3"/>
      <c r="M24" s="3"/>
      <c r="N24" s="39">
        <f>SUM(N17+N21+N22)</f>
        <v>1919.6991666666665</v>
      </c>
      <c r="O24" s="4"/>
    </row>
    <row r="25" spans="2:15" ht="14.25" customHeight="1" thickTop="1">
      <c r="B25" s="29"/>
      <c r="G25" s="42"/>
      <c r="H25" s="30"/>
      <c r="O25" s="4"/>
    </row>
    <row r="26" spans="2:15" ht="14.25" customHeight="1">
      <c r="B26" s="29"/>
      <c r="H26" s="30"/>
      <c r="O26" s="20"/>
    </row>
    <row r="27" spans="2:15" ht="14.25" customHeight="1" thickBot="1">
      <c r="B27" s="32" t="s">
        <v>4</v>
      </c>
      <c r="G27" s="36">
        <f>SUM(G17:G21)</f>
        <v>1772.03</v>
      </c>
      <c r="H27" s="30"/>
      <c r="J27" s="37"/>
      <c r="K27" s="19"/>
      <c r="M27" s="19"/>
      <c r="N27" s="15"/>
      <c r="O27" s="20"/>
    </row>
    <row r="28" spans="2:15" ht="14.25" customHeight="1">
      <c r="B28" s="29"/>
      <c r="H28" s="30"/>
      <c r="O28" s="20"/>
    </row>
    <row r="29" spans="2:15" ht="14.25" customHeight="1">
      <c r="B29" s="29"/>
      <c r="G29" s="1"/>
      <c r="H29" s="30"/>
      <c r="K29" s="19"/>
      <c r="M29" s="19"/>
      <c r="N29" s="15"/>
      <c r="O29" s="20"/>
    </row>
    <row r="30" spans="2:15" ht="15.75" thickBot="1">
      <c r="B30" s="33"/>
      <c r="C30" s="34"/>
      <c r="D30" s="34"/>
      <c r="E30" s="34"/>
      <c r="F30" s="34"/>
      <c r="G30" s="34"/>
      <c r="H30" s="35"/>
      <c r="I30" s="10"/>
      <c r="J30" s="21"/>
      <c r="K30" s="21"/>
      <c r="L30" s="21"/>
      <c r="M30" s="21"/>
      <c r="N30" s="21"/>
      <c r="O30" s="22"/>
    </row>
    <row r="35" ht="14.25" customHeight="1">
      <c r="D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 xml:space="preserve">&amp;CAZIENDA SANITARIA V.C.O.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A8" sqref="A8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177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175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178</v>
      </c>
      <c r="G11" s="4"/>
      <c r="I11" s="19" t="s">
        <v>88</v>
      </c>
      <c r="N11" s="4"/>
    </row>
    <row r="12" spans="1:14" ht="14.25" customHeight="1">
      <c r="A12" s="14" t="s">
        <v>176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1359.43</v>
      </c>
      <c r="G17" s="4"/>
      <c r="I17" s="15">
        <f>SUM(F28)</f>
        <v>1502.2900000000002</v>
      </c>
      <c r="J17" s="3"/>
      <c r="K17" s="3" t="s">
        <v>61</v>
      </c>
      <c r="L17" s="50" t="s">
        <v>180</v>
      </c>
      <c r="M17" s="15">
        <f>F28*4</f>
        <v>6009.160000000001</v>
      </c>
      <c r="N17" s="4"/>
    </row>
    <row r="18" spans="1:14" ht="14.25" customHeight="1">
      <c r="A18" s="14" t="s">
        <v>7</v>
      </c>
      <c r="B18" s="3"/>
      <c r="C18" s="3"/>
      <c r="F18" s="15">
        <v>9.55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179</v>
      </c>
      <c r="B19" s="3"/>
      <c r="C19" s="3"/>
      <c r="F19" s="15">
        <v>122.13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66</v>
      </c>
      <c r="F20" s="15">
        <v>11.18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F21" s="15"/>
      <c r="G21" s="4"/>
      <c r="I21" s="15">
        <f>F28</f>
        <v>1502.2900000000002</v>
      </c>
      <c r="J21" s="3"/>
      <c r="K21" s="3" t="s">
        <v>90</v>
      </c>
      <c r="L21" s="3"/>
      <c r="M21" s="15">
        <f>F28*4/12</f>
        <v>500.7633333333334</v>
      </c>
      <c r="N21" s="4"/>
    </row>
    <row r="22" spans="1:14" ht="14.25" customHeight="1">
      <c r="A22" s="14"/>
      <c r="F22" s="15"/>
      <c r="G22" s="4"/>
      <c r="N22" s="4"/>
    </row>
    <row r="23" spans="1:14" ht="14.25" customHeight="1">
      <c r="A23" s="6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6509.923333333334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1502.2900000000002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IV16384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181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182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183</v>
      </c>
      <c r="G11" s="4"/>
      <c r="I11" s="19" t="s">
        <v>143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2318.68</v>
      </c>
      <c r="J17" s="3"/>
      <c r="K17" s="3" t="s">
        <v>84</v>
      </c>
      <c r="L17" s="2" t="s">
        <v>89</v>
      </c>
      <c r="M17" s="15">
        <f>F28*4</f>
        <v>9274.72</v>
      </c>
      <c r="N17" s="4"/>
    </row>
    <row r="18" spans="1:14" ht="14.25" customHeight="1">
      <c r="A18" s="14" t="s">
        <v>9</v>
      </c>
      <c r="F18" s="15">
        <v>189.91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11</v>
      </c>
      <c r="F20" s="15">
        <v>24.1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12</v>
      </c>
      <c r="F21" s="15">
        <v>129.11</v>
      </c>
      <c r="G21" s="4"/>
      <c r="I21" s="15">
        <f>F28</f>
        <v>2318.68</v>
      </c>
      <c r="J21" s="3"/>
      <c r="K21" s="3" t="s">
        <v>184</v>
      </c>
      <c r="L21" s="3"/>
      <c r="M21" s="15">
        <f>I21*4/12</f>
        <v>772.8933333333333</v>
      </c>
      <c r="N21" s="4"/>
    </row>
    <row r="22" spans="1:14" ht="14.25" customHeight="1">
      <c r="A22" s="14" t="s">
        <v>185</v>
      </c>
      <c r="F22" s="15">
        <v>119.18</v>
      </c>
      <c r="G22" s="4"/>
      <c r="N22" s="4"/>
    </row>
    <row r="23" spans="1:14" ht="14.25" customHeight="1">
      <c r="A23" s="14" t="s">
        <v>66</v>
      </c>
      <c r="F23" s="15">
        <v>15.23</v>
      </c>
      <c r="G23" s="4"/>
      <c r="N23" s="4"/>
    </row>
    <row r="24" spans="1:14" ht="14.25" customHeight="1" thickBot="1">
      <c r="A24" s="6"/>
      <c r="G24" s="4"/>
      <c r="I24" s="5" t="s">
        <v>5</v>
      </c>
      <c r="J24" s="3"/>
      <c r="K24" s="3"/>
      <c r="L24" s="3"/>
      <c r="M24" s="17">
        <f>SUM(M17+M21)</f>
        <v>10047.613333333333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44" t="s">
        <v>59</v>
      </c>
      <c r="N26" s="20"/>
    </row>
    <row r="27" spans="1:14" ht="14.25" customHeight="1">
      <c r="A27" s="6"/>
      <c r="F27" s="15"/>
      <c r="G27" s="4"/>
      <c r="I27" s="24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2318.68</v>
      </c>
      <c r="G28" s="4"/>
      <c r="I28" s="45">
        <v>2011</v>
      </c>
      <c r="J28" s="46" t="s">
        <v>186</v>
      </c>
      <c r="K28" s="46" t="s">
        <v>61</v>
      </c>
      <c r="L28" s="47">
        <v>89.18</v>
      </c>
      <c r="M28" s="15">
        <f>L28*4</f>
        <v>356.72</v>
      </c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4" sqref="A14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193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187</v>
      </c>
      <c r="B8" s="3"/>
      <c r="C8" s="3"/>
      <c r="G8" s="4"/>
      <c r="I8" s="25" t="s">
        <v>190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188</v>
      </c>
      <c r="G11" s="4"/>
      <c r="I11" s="19" t="s">
        <v>191</v>
      </c>
      <c r="N11" s="4"/>
    </row>
    <row r="12" spans="1:14" ht="14.25" customHeight="1">
      <c r="A12" s="14" t="s">
        <v>189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1891.11</v>
      </c>
      <c r="J17" s="3"/>
      <c r="K17" s="3" t="s">
        <v>84</v>
      </c>
      <c r="L17" s="2" t="s">
        <v>192</v>
      </c>
      <c r="M17" s="15">
        <f>F28*1</f>
        <v>1891.11</v>
      </c>
      <c r="N17" s="4"/>
    </row>
    <row r="18" spans="1:14" ht="14.25" customHeight="1">
      <c r="A18" s="14" t="s">
        <v>66</v>
      </c>
      <c r="F18" s="15">
        <v>13.81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36.15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F21" s="15"/>
      <c r="G21" s="4"/>
      <c r="I21" s="15">
        <f>F28-36.15</f>
        <v>1854.9599999999998</v>
      </c>
      <c r="J21" s="3"/>
      <c r="K21" s="3" t="s">
        <v>14</v>
      </c>
      <c r="L21" s="3"/>
      <c r="M21" s="15">
        <f>I21/12</f>
        <v>154.57999999999998</v>
      </c>
      <c r="N21" s="4"/>
    </row>
    <row r="22" spans="1:14" ht="14.25" customHeight="1">
      <c r="A22" s="14"/>
      <c r="F22" s="15"/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2045.6899999999998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1891.11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9" sqref="A9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194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115</v>
      </c>
      <c r="B8" s="3"/>
      <c r="C8" s="3"/>
      <c r="G8" s="4"/>
      <c r="I8" s="25" t="s">
        <v>190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195</v>
      </c>
      <c r="G11" s="4"/>
      <c r="I11" s="19" t="s">
        <v>197</v>
      </c>
      <c r="N11" s="4"/>
    </row>
    <row r="12" spans="1:14" ht="14.25" customHeight="1">
      <c r="A12" s="14" t="s">
        <v>196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1891.11</v>
      </c>
      <c r="J17" s="3"/>
      <c r="K17" s="3" t="s">
        <v>84</v>
      </c>
      <c r="L17" s="2" t="s">
        <v>198</v>
      </c>
      <c r="M17" s="15">
        <f>F28*17/30</f>
        <v>1071.629</v>
      </c>
      <c r="N17" s="4"/>
    </row>
    <row r="18" spans="1:14" ht="14.25" customHeight="1">
      <c r="A18" s="14" t="s">
        <v>7</v>
      </c>
      <c r="B18" s="3"/>
      <c r="C18" s="3"/>
      <c r="F18" s="15">
        <v>71.53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10</v>
      </c>
      <c r="B19" s="3"/>
      <c r="C19" s="3"/>
      <c r="F19" s="15">
        <v>36.15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66</v>
      </c>
      <c r="F20" s="15">
        <v>13.81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F21" s="15"/>
      <c r="G21" s="4"/>
      <c r="I21" s="15">
        <f>F28-36.15</f>
        <v>1854.9599999999998</v>
      </c>
      <c r="J21" s="3"/>
      <c r="K21" s="3" t="s">
        <v>199</v>
      </c>
      <c r="L21" s="3"/>
      <c r="M21" s="15">
        <f>I21/12</f>
        <v>154.57999999999998</v>
      </c>
      <c r="N21" s="4"/>
    </row>
    <row r="22" spans="7:14" ht="14.25" customHeight="1"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1226.2089999999998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1891.11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7">
      <selection activeCell="E21" sqref="E2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200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8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201</v>
      </c>
      <c r="G11" s="4"/>
      <c r="I11" s="19" t="s">
        <v>203</v>
      </c>
      <c r="N11" s="4"/>
    </row>
    <row r="12" spans="1:14" ht="14.25" customHeight="1">
      <c r="A12" s="14" t="s">
        <v>202</v>
      </c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1573.02</v>
      </c>
      <c r="G17" s="4"/>
      <c r="I17" s="15">
        <f>SUM(F28)</f>
        <v>1851.09</v>
      </c>
      <c r="J17" s="3"/>
      <c r="K17" s="3" t="s">
        <v>84</v>
      </c>
      <c r="L17" s="51" t="s">
        <v>204</v>
      </c>
      <c r="M17" s="15">
        <f>F28*51/30</f>
        <v>3146.853</v>
      </c>
      <c r="N17" s="4"/>
    </row>
    <row r="18" spans="1:14" ht="14.25" customHeight="1">
      <c r="A18" s="14" t="s">
        <v>9</v>
      </c>
      <c r="F18" s="15">
        <v>168.81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63.58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32.14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66</v>
      </c>
      <c r="F21" s="15">
        <v>13.54</v>
      </c>
      <c r="G21" s="4"/>
      <c r="I21" s="15">
        <f>F28-F20</f>
        <v>1818.9499999999998</v>
      </c>
      <c r="J21" s="3"/>
      <c r="K21" s="3" t="s">
        <v>102</v>
      </c>
      <c r="L21" s="3"/>
      <c r="M21" s="15">
        <f>I21*2/12</f>
        <v>303.1583333333333</v>
      </c>
      <c r="N21" s="4"/>
    </row>
    <row r="22" spans="1:14" ht="14.25" customHeight="1">
      <c r="A22" s="14"/>
      <c r="F22" s="15"/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3450.0113333333334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1851.09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4">
      <selection activeCell="I26" sqref="I26:M28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205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206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207</v>
      </c>
      <c r="G11" s="4"/>
      <c r="I11" s="19" t="s">
        <v>143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2162.84</v>
      </c>
      <c r="J17" s="3"/>
      <c r="K17" s="3" t="s">
        <v>84</v>
      </c>
      <c r="L17" s="2" t="s">
        <v>89</v>
      </c>
      <c r="M17" s="15">
        <f>F28*4</f>
        <v>8651.36</v>
      </c>
      <c r="N17" s="4"/>
    </row>
    <row r="18" spans="1:14" ht="14.25" customHeight="1">
      <c r="A18" s="14" t="s">
        <v>9</v>
      </c>
      <c r="F18" s="15">
        <v>189.91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208</v>
      </c>
      <c r="F20" s="15">
        <v>103.29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11</v>
      </c>
      <c r="F21" s="15">
        <v>13.26</v>
      </c>
      <c r="G21" s="4"/>
      <c r="I21" s="15">
        <f>F28-103.29</f>
        <v>2059.55</v>
      </c>
      <c r="J21" s="3"/>
      <c r="K21" s="3" t="s">
        <v>184</v>
      </c>
      <c r="L21" s="3"/>
      <c r="M21" s="15">
        <f>I21*4/12</f>
        <v>686.5166666666668</v>
      </c>
      <c r="N21" s="4"/>
    </row>
    <row r="22" spans="1:14" ht="14.25" customHeight="1">
      <c r="A22" s="14" t="s">
        <v>66</v>
      </c>
      <c r="F22" s="15">
        <v>15.23</v>
      </c>
      <c r="G22" s="4"/>
      <c r="N22" s="4"/>
    </row>
    <row r="23" spans="7:14" ht="14.25" customHeight="1">
      <c r="G23" s="4"/>
      <c r="N23" s="4"/>
    </row>
    <row r="24" spans="1:14" ht="14.25" customHeight="1" thickBot="1">
      <c r="A24" s="6"/>
      <c r="G24" s="4"/>
      <c r="I24" s="5" t="s">
        <v>5</v>
      </c>
      <c r="J24" s="3"/>
      <c r="K24" s="3"/>
      <c r="L24" s="3"/>
      <c r="M24" s="17">
        <f>SUM(M17+M21)</f>
        <v>9337.876666666667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44" t="s">
        <v>59</v>
      </c>
      <c r="N26" s="20"/>
    </row>
    <row r="27" spans="1:14" ht="14.25" customHeight="1">
      <c r="A27" s="6"/>
      <c r="F27" s="15"/>
      <c r="G27" s="4"/>
      <c r="I27" s="24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2162.84</v>
      </c>
      <c r="G28" s="4"/>
      <c r="I28" s="45">
        <v>2011</v>
      </c>
      <c r="J28" s="46" t="s">
        <v>162</v>
      </c>
      <c r="K28" s="46" t="s">
        <v>61</v>
      </c>
      <c r="L28" s="47">
        <v>79.21</v>
      </c>
      <c r="M28" s="15">
        <f>L28*6</f>
        <v>475.26</v>
      </c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I26" sqref="I26:M28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209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8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170</v>
      </c>
      <c r="G11" s="4"/>
      <c r="I11" s="19" t="s">
        <v>143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1769.62</v>
      </c>
      <c r="G17" s="4"/>
      <c r="I17" s="15">
        <f>SUM(F28)</f>
        <v>2174.59</v>
      </c>
      <c r="J17" s="3"/>
      <c r="K17" s="3" t="s">
        <v>84</v>
      </c>
      <c r="L17" s="2" t="s">
        <v>89</v>
      </c>
      <c r="M17" s="15">
        <f>F28*4</f>
        <v>8698.36</v>
      </c>
      <c r="N17" s="4"/>
    </row>
    <row r="18" spans="1:14" ht="14.25" customHeight="1">
      <c r="A18" s="14" t="s">
        <v>9</v>
      </c>
      <c r="F18" s="15">
        <v>189.91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36.15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11</v>
      </c>
      <c r="F21" s="15">
        <v>92.15</v>
      </c>
      <c r="G21" s="4"/>
      <c r="I21" s="15">
        <f>F28-36.15</f>
        <v>2138.44</v>
      </c>
      <c r="J21" s="3"/>
      <c r="K21" s="3" t="s">
        <v>184</v>
      </c>
      <c r="L21" s="3"/>
      <c r="M21" s="15">
        <f>I21/3</f>
        <v>712.8133333333334</v>
      </c>
      <c r="N21" s="4"/>
    </row>
    <row r="22" spans="1:14" ht="14.25" customHeight="1">
      <c r="A22" s="14" t="s">
        <v>66</v>
      </c>
      <c r="F22" s="15">
        <v>15.23</v>
      </c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9411.173333333334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44" t="s">
        <v>59</v>
      </c>
      <c r="N26" s="20"/>
    </row>
    <row r="27" spans="1:14" ht="14.25" customHeight="1">
      <c r="A27" s="6"/>
      <c r="F27" s="15"/>
      <c r="G27" s="4"/>
      <c r="I27" s="24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2174.59</v>
      </c>
      <c r="G28" s="4"/>
      <c r="I28" s="45">
        <v>2011</v>
      </c>
      <c r="J28" s="46" t="s">
        <v>210</v>
      </c>
      <c r="K28" s="46" t="s">
        <v>61</v>
      </c>
      <c r="L28" s="47">
        <v>82.25</v>
      </c>
      <c r="M28" s="36">
        <f>L28*9.5</f>
        <v>781.375</v>
      </c>
      <c r="N28" s="20"/>
    </row>
    <row r="29" spans="1:14" ht="14.25" customHeight="1" thickTop="1">
      <c r="A29" s="6"/>
      <c r="F29" s="1"/>
      <c r="G29" s="4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A12" sqref="A12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8515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211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122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212</v>
      </c>
      <c r="G11" s="4"/>
      <c r="I11" s="19" t="s">
        <v>213</v>
      </c>
      <c r="N11" s="4"/>
    </row>
    <row r="12" spans="1:14" ht="14.25" customHeight="1">
      <c r="A12" s="14" t="s">
        <v>217</v>
      </c>
      <c r="B12" s="3"/>
      <c r="C12" s="3"/>
      <c r="G12" s="4"/>
      <c r="I12" s="3" t="s">
        <v>214</v>
      </c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3331.61</v>
      </c>
      <c r="G17" s="4"/>
      <c r="I17" s="15">
        <f>SUM(F28)</f>
        <v>4503.35</v>
      </c>
      <c r="J17" s="3"/>
      <c r="K17" s="3" t="s">
        <v>84</v>
      </c>
      <c r="L17" s="2" t="s">
        <v>215</v>
      </c>
      <c r="M17" s="15">
        <f>I17/30*75</f>
        <v>11258.375</v>
      </c>
      <c r="N17" s="4"/>
    </row>
    <row r="18" spans="1:14" ht="14.25" customHeight="1">
      <c r="A18" s="14" t="s">
        <v>48</v>
      </c>
      <c r="F18" s="15">
        <v>287.92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47</v>
      </c>
      <c r="B19" s="3"/>
      <c r="C19" s="3"/>
      <c r="F19" s="15">
        <v>645.57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54</v>
      </c>
      <c r="F20" s="15">
        <v>214.04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3" t="s">
        <v>168</v>
      </c>
      <c r="F21" s="15">
        <v>24.21</v>
      </c>
      <c r="G21" s="4"/>
      <c r="I21" s="15">
        <f>F28</f>
        <v>4503.35</v>
      </c>
      <c r="J21" s="3"/>
      <c r="K21" s="3" t="s">
        <v>216</v>
      </c>
      <c r="L21" s="3"/>
      <c r="M21" s="15">
        <f>I21/12*2</f>
        <v>750.5583333333334</v>
      </c>
      <c r="N21" s="4"/>
    </row>
    <row r="22" spans="1:14" ht="14.25" customHeight="1">
      <c r="A22" s="14"/>
      <c r="G22" s="4"/>
      <c r="N22" s="4"/>
    </row>
    <row r="23" spans="1:14" ht="14.25" customHeight="1">
      <c r="A23" s="14"/>
      <c r="F23" s="15"/>
      <c r="G23" s="4"/>
      <c r="N23" s="4"/>
    </row>
    <row r="24" spans="6:14" ht="14.25" customHeight="1" thickBot="1">
      <c r="F24" s="15"/>
      <c r="G24" s="4"/>
      <c r="I24" s="5" t="s">
        <v>5</v>
      </c>
      <c r="J24" s="3"/>
      <c r="K24" s="3"/>
      <c r="L24" s="3"/>
      <c r="M24" s="17">
        <f>SUM(M17+M21)</f>
        <v>12008.933333333334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4503.35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225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6.5" customHeight="1">
      <c r="A4" s="13" t="s">
        <v>223</v>
      </c>
      <c r="B4" s="3"/>
      <c r="C4" s="3"/>
      <c r="G4" s="4"/>
      <c r="I4" s="48" t="s">
        <v>81</v>
      </c>
      <c r="N4" s="4"/>
    </row>
    <row r="5" spans="1:14" ht="14.25" customHeight="1">
      <c r="A5" s="14" t="s">
        <v>122</v>
      </c>
      <c r="B5" s="3"/>
      <c r="C5" s="3"/>
      <c r="G5" s="4"/>
      <c r="I5" s="25" t="s">
        <v>18</v>
      </c>
      <c r="J5" s="3"/>
      <c r="K5" s="3"/>
      <c r="L5" s="3"/>
      <c r="M5" s="3"/>
      <c r="N5" s="4"/>
    </row>
    <row r="6" spans="1:14" ht="12.75">
      <c r="A6" s="6"/>
      <c r="G6" s="4"/>
      <c r="N6" s="4"/>
    </row>
    <row r="7" spans="1:14" ht="15">
      <c r="A7" s="6"/>
      <c r="G7" s="4"/>
      <c r="I7" s="19"/>
      <c r="N7" s="4"/>
    </row>
    <row r="8" spans="1:14" ht="12.75" customHeight="1">
      <c r="A8" s="18" t="s">
        <v>224</v>
      </c>
      <c r="G8" s="4"/>
      <c r="I8" s="19" t="s">
        <v>161</v>
      </c>
      <c r="N8" s="4"/>
    </row>
    <row r="9" spans="1:14" ht="14.25" customHeight="1">
      <c r="A9" s="14"/>
      <c r="B9" s="3"/>
      <c r="C9" s="3"/>
      <c r="G9" s="4"/>
      <c r="N9" s="4"/>
    </row>
    <row r="10" spans="1:14" ht="14.25" customHeight="1">
      <c r="A10" s="14"/>
      <c r="B10" s="3"/>
      <c r="C10" s="3"/>
      <c r="G10" s="4"/>
      <c r="I10" s="3"/>
      <c r="J10" s="3"/>
      <c r="K10" s="3"/>
      <c r="L10" s="3"/>
      <c r="M10" s="3"/>
      <c r="N10" s="4"/>
    </row>
    <row r="11" spans="1:14" ht="14.25" customHeight="1">
      <c r="A11" s="14"/>
      <c r="B11" s="3"/>
      <c r="C11" s="3"/>
      <c r="G11" s="4"/>
      <c r="I11" s="3"/>
      <c r="J11" s="3"/>
      <c r="K11" s="3"/>
      <c r="L11" s="3"/>
      <c r="M11" s="3"/>
      <c r="N11" s="4"/>
    </row>
    <row r="12" spans="1:14" ht="14.25" customHeight="1">
      <c r="A12" s="14" t="s">
        <v>1</v>
      </c>
      <c r="B12" s="3"/>
      <c r="C12" s="3"/>
      <c r="F12" s="3"/>
      <c r="G12" s="4"/>
      <c r="I12" s="5" t="s">
        <v>2</v>
      </c>
      <c r="J12" s="5"/>
      <c r="K12" s="5"/>
      <c r="L12" s="5"/>
      <c r="M12" s="3"/>
      <c r="N12" s="4"/>
    </row>
    <row r="13" spans="1:14" ht="14.25" customHeight="1">
      <c r="A13" s="14"/>
      <c r="B13" s="3"/>
      <c r="C13" s="3"/>
      <c r="F13" s="3"/>
      <c r="G13" s="4"/>
      <c r="I13" s="3"/>
      <c r="J13" s="3"/>
      <c r="K13" s="3"/>
      <c r="L13" s="3"/>
      <c r="M13" s="3"/>
      <c r="N13" s="4"/>
    </row>
    <row r="14" spans="1:14" ht="14.25" customHeight="1">
      <c r="A14" s="14" t="s">
        <v>6</v>
      </c>
      <c r="B14" s="3"/>
      <c r="C14" s="3"/>
      <c r="F14" s="15">
        <v>3331.61</v>
      </c>
      <c r="G14" s="4"/>
      <c r="I14" s="15">
        <f>SUM(F28)</f>
        <v>5787.200000000001</v>
      </c>
      <c r="J14" s="3"/>
      <c r="K14" s="3" t="s">
        <v>84</v>
      </c>
      <c r="L14" s="2" t="s">
        <v>126</v>
      </c>
      <c r="M14" s="15">
        <f>F28*12</f>
        <v>69446.40000000001</v>
      </c>
      <c r="N14" s="4"/>
    </row>
    <row r="15" spans="1:14" ht="14.25" customHeight="1">
      <c r="A15" s="14" t="s">
        <v>47</v>
      </c>
      <c r="F15" s="15">
        <v>645.57</v>
      </c>
      <c r="G15" s="4"/>
      <c r="I15" s="3"/>
      <c r="J15" s="3"/>
      <c r="K15" s="3"/>
      <c r="L15" s="3"/>
      <c r="M15" s="3"/>
      <c r="N15" s="4"/>
    </row>
    <row r="16" spans="1:14" ht="14.25" customHeight="1">
      <c r="A16" s="14" t="s">
        <v>95</v>
      </c>
      <c r="B16" s="3"/>
      <c r="C16" s="3"/>
      <c r="F16" s="15">
        <v>1065.97</v>
      </c>
      <c r="G16" s="4"/>
      <c r="I16" s="5" t="s">
        <v>3</v>
      </c>
      <c r="J16" s="5"/>
      <c r="K16" s="5"/>
      <c r="L16" s="5"/>
      <c r="M16" s="3"/>
      <c r="N16" s="4"/>
    </row>
    <row r="17" spans="1:14" ht="14.25" customHeight="1">
      <c r="A17" s="14" t="s">
        <v>11</v>
      </c>
      <c r="B17" s="3"/>
      <c r="C17" s="3"/>
      <c r="F17" s="15">
        <v>348.26</v>
      </c>
      <c r="G17" s="4"/>
      <c r="I17" s="3"/>
      <c r="J17" s="3"/>
      <c r="K17" s="3"/>
      <c r="L17" s="3"/>
      <c r="M17" s="3"/>
      <c r="N17" s="4"/>
    </row>
    <row r="18" spans="1:14" ht="14.25" customHeight="1">
      <c r="A18" s="14" t="s">
        <v>218</v>
      </c>
      <c r="F18" s="15">
        <v>371.58</v>
      </c>
      <c r="G18" s="4"/>
      <c r="I18" s="15">
        <f>F28</f>
        <v>5787.200000000001</v>
      </c>
      <c r="J18" s="3"/>
      <c r="K18" s="3" t="s">
        <v>58</v>
      </c>
      <c r="L18" s="3"/>
      <c r="M18" s="15">
        <f>F28</f>
        <v>5787.200000000001</v>
      </c>
      <c r="N18" s="4"/>
    </row>
    <row r="19" spans="1:14" ht="14.25" customHeight="1">
      <c r="A19" s="14" t="s">
        <v>219</v>
      </c>
      <c r="F19" s="15">
        <v>24.21</v>
      </c>
      <c r="G19" s="4"/>
      <c r="N19" s="4"/>
    </row>
    <row r="20" spans="1:14" ht="14.25" customHeight="1">
      <c r="A20" s="14"/>
      <c r="F20" s="15"/>
      <c r="G20" s="4"/>
      <c r="N20" s="4"/>
    </row>
    <row r="21" spans="1:14" ht="14.25" customHeight="1" thickBot="1">
      <c r="A21" s="6"/>
      <c r="F21" s="15"/>
      <c r="G21" s="4"/>
      <c r="I21" s="5" t="s">
        <v>5</v>
      </c>
      <c r="J21" s="3"/>
      <c r="K21" s="3"/>
      <c r="L21" s="3"/>
      <c r="M21" s="17">
        <f>SUM(M14+M18)</f>
        <v>75233.6</v>
      </c>
      <c r="N21" s="4"/>
    </row>
    <row r="22" spans="1:14" ht="14.25" customHeight="1" thickTop="1">
      <c r="A22" s="6"/>
      <c r="F22" s="15"/>
      <c r="G22" s="4"/>
      <c r="N22" s="4"/>
    </row>
    <row r="23" spans="1:14" ht="14.25" customHeight="1">
      <c r="A23" s="6"/>
      <c r="F23" s="16"/>
      <c r="G23" s="4"/>
      <c r="I23" s="24"/>
      <c r="J23" s="19"/>
      <c r="K23" s="19"/>
      <c r="L23" s="19"/>
      <c r="M23" s="19"/>
      <c r="N23" s="20"/>
    </row>
    <row r="24" spans="1:14" ht="14.25" customHeight="1">
      <c r="A24" s="6"/>
      <c r="F24" s="15"/>
      <c r="G24" s="4"/>
      <c r="I24" s="44" t="s">
        <v>59</v>
      </c>
      <c r="N24" s="20"/>
    </row>
    <row r="25" spans="1:14" ht="14.25" customHeight="1">
      <c r="A25" s="6"/>
      <c r="F25" s="15"/>
      <c r="G25" s="4"/>
      <c r="I25" s="44"/>
      <c r="N25" s="20"/>
    </row>
    <row r="26" spans="1:14" ht="14.25" customHeight="1" thickBot="1">
      <c r="A26" s="6"/>
      <c r="F26" s="15"/>
      <c r="G26" s="4"/>
      <c r="I26" s="45">
        <v>2010</v>
      </c>
      <c r="J26" s="46" t="s">
        <v>220</v>
      </c>
      <c r="K26" s="46" t="s">
        <v>61</v>
      </c>
      <c r="L26" s="47">
        <v>224.98</v>
      </c>
      <c r="M26" s="36">
        <f>L26*27</f>
        <v>6074.46</v>
      </c>
      <c r="N26" s="20"/>
    </row>
    <row r="27" spans="1:14" ht="14.25" customHeight="1" thickBot="1">
      <c r="A27" s="6"/>
      <c r="F27" s="15"/>
      <c r="G27" s="4"/>
      <c r="I27" s="45">
        <v>2011</v>
      </c>
      <c r="J27" s="46" t="s">
        <v>221</v>
      </c>
      <c r="K27" s="46" t="s">
        <v>61</v>
      </c>
      <c r="L27" s="47">
        <v>224.98</v>
      </c>
      <c r="M27" s="36">
        <f>L27*33</f>
        <v>7424.339999999999</v>
      </c>
      <c r="N27" s="20"/>
    </row>
    <row r="28" spans="1:14" ht="14.25" customHeight="1" thickBot="1">
      <c r="A28" s="14" t="s">
        <v>4</v>
      </c>
      <c r="F28" s="17">
        <f>SUM(F14:F24)</f>
        <v>5787.200000000001</v>
      </c>
      <c r="G28" s="4"/>
      <c r="I28" s="45">
        <v>2012</v>
      </c>
      <c r="J28" s="46" t="s">
        <v>222</v>
      </c>
      <c r="K28" s="46" t="s">
        <v>61</v>
      </c>
      <c r="L28" s="47">
        <v>224.98</v>
      </c>
      <c r="M28" s="36">
        <f>L28*3</f>
        <v>674.9399999999999</v>
      </c>
      <c r="N28" s="20"/>
    </row>
    <row r="29" spans="1:14" ht="14.25" customHeight="1" thickTop="1">
      <c r="A29" s="6"/>
      <c r="F29" s="1"/>
      <c r="G29" s="4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IV16384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3" spans="1:14" ht="14.25" customHeight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138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137</v>
      </c>
      <c r="B8" s="3"/>
      <c r="C8" s="3"/>
      <c r="G8" s="4"/>
      <c r="I8" s="25" t="s">
        <v>18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136</v>
      </c>
      <c r="G11" s="4"/>
      <c r="I11" s="19" t="s">
        <v>143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0</v>
      </c>
      <c r="G17" s="4"/>
      <c r="I17" s="15">
        <f>SUM(F28)</f>
        <v>0</v>
      </c>
      <c r="J17" s="3"/>
      <c r="K17" s="3" t="s">
        <v>84</v>
      </c>
      <c r="M17" s="15">
        <f>F28*15/30</f>
        <v>0</v>
      </c>
      <c r="N17" s="4"/>
    </row>
    <row r="18" spans="1:14" ht="14.25" customHeight="1">
      <c r="A18" s="14" t="s">
        <v>9</v>
      </c>
      <c r="F18" s="15">
        <v>0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0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0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 t="s">
        <v>11</v>
      </c>
      <c r="F21" s="15">
        <v>0</v>
      </c>
      <c r="G21" s="4"/>
      <c r="I21" s="15">
        <f>F28</f>
        <v>0</v>
      </c>
      <c r="J21" s="3"/>
      <c r="K21" s="3" t="s">
        <v>85</v>
      </c>
      <c r="L21" s="3"/>
      <c r="M21" s="15"/>
      <c r="N21" s="4"/>
    </row>
    <row r="22" spans="1:14" ht="14.25" customHeight="1">
      <c r="A22" s="14" t="s">
        <v>12</v>
      </c>
      <c r="F22" s="15">
        <v>0</v>
      </c>
      <c r="G22" s="4"/>
      <c r="N22" s="4"/>
    </row>
    <row r="23" spans="1:14" ht="14.25" customHeight="1">
      <c r="A23" s="14"/>
      <c r="F23" s="15"/>
      <c r="G23" s="4"/>
      <c r="N23" s="4"/>
    </row>
    <row r="24" spans="1:14" ht="14.25" customHeight="1" thickBot="1">
      <c r="A24" s="6"/>
      <c r="F24" s="15"/>
      <c r="G24" s="4"/>
      <c r="I24" s="5" t="s">
        <v>5</v>
      </c>
      <c r="J24" s="3"/>
      <c r="K24" s="3"/>
      <c r="L24" s="3"/>
      <c r="M24" s="17">
        <f>SUM(M17+M21)</f>
        <v>0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19"/>
      <c r="J27" s="19"/>
      <c r="K27" s="19"/>
      <c r="L27" s="19"/>
      <c r="M27" s="19"/>
      <c r="N27" s="20"/>
    </row>
    <row r="28" spans="1:14" ht="14.25" customHeight="1" thickBot="1">
      <c r="A28" s="14" t="s">
        <v>4</v>
      </c>
      <c r="F28" s="17">
        <f>SUM(F17:F27)</f>
        <v>0</v>
      </c>
      <c r="G28" s="4"/>
      <c r="I28" s="23"/>
      <c r="J28" s="19"/>
      <c r="K28" s="19"/>
      <c r="L28" s="19"/>
      <c r="M28" s="15"/>
      <c r="N28" s="20"/>
    </row>
    <row r="29" spans="1:14" ht="14.25" customHeight="1" thickTop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5" ht="14.25" customHeight="1">
      <c r="C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 xml:space="preserve">&amp;CAZIENDA SANITARIA LOCALE N. 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35"/>
  <sheetViews>
    <sheetView workbookViewId="0" topLeftCell="A1">
      <selection activeCell="F6" sqref="F6"/>
    </sheetView>
  </sheetViews>
  <sheetFormatPr defaultColWidth="9.140625" defaultRowHeight="12.75"/>
  <cols>
    <col min="1" max="1" width="6.7109375" style="0" customWidth="1"/>
    <col min="2" max="5" width="10.00390625" style="2" customWidth="1"/>
    <col min="6" max="6" width="5.00390625" style="2" customWidth="1"/>
    <col min="7" max="7" width="15.00390625" style="2" customWidth="1"/>
    <col min="8" max="9" width="3.00390625" style="2" customWidth="1"/>
    <col min="10" max="10" width="15.00390625" style="2" customWidth="1"/>
    <col min="11" max="11" width="10.00390625" style="2" customWidth="1"/>
    <col min="12" max="12" width="4.00390625" style="2" customWidth="1"/>
    <col min="13" max="13" width="8.00390625" style="2" customWidth="1"/>
    <col min="14" max="14" width="15.00390625" style="2" customWidth="1"/>
    <col min="15" max="255" width="10.00390625" style="2" customWidth="1"/>
    <col min="256" max="16384" width="10.00390625" style="0" customWidth="1"/>
  </cols>
  <sheetData>
    <row r="1" ht="14.25" customHeight="1">
      <c r="B1" s="3" t="s">
        <v>0</v>
      </c>
    </row>
    <row r="2" ht="13.5" thickBot="1"/>
    <row r="3" spans="2:15" ht="14.25" customHeight="1" thickTop="1">
      <c r="B3" s="26"/>
      <c r="C3" s="27"/>
      <c r="D3" s="27"/>
      <c r="E3" s="27"/>
      <c r="F3" s="27"/>
      <c r="G3" s="27"/>
      <c r="H3" s="28"/>
      <c r="I3" s="7"/>
      <c r="J3" s="7"/>
      <c r="K3" s="7"/>
      <c r="L3" s="7"/>
      <c r="M3" s="7"/>
      <c r="N3" s="7"/>
      <c r="O3" s="8"/>
    </row>
    <row r="4" spans="2:15" ht="12.75">
      <c r="B4" s="29"/>
      <c r="H4" s="30"/>
      <c r="O4" s="4"/>
    </row>
    <row r="5" spans="2:15" ht="18">
      <c r="B5" s="31" t="s">
        <v>22</v>
      </c>
      <c r="C5" s="3"/>
      <c r="D5" s="3"/>
      <c r="H5" s="30"/>
      <c r="J5" s="19" t="s">
        <v>17</v>
      </c>
      <c r="O5" s="4"/>
    </row>
    <row r="6" spans="2:15" ht="15">
      <c r="B6" s="32" t="s">
        <v>8</v>
      </c>
      <c r="C6" s="3"/>
      <c r="D6" s="3"/>
      <c r="H6" s="30"/>
      <c r="J6" s="3" t="s">
        <v>18</v>
      </c>
      <c r="K6" s="3"/>
      <c r="L6" s="3"/>
      <c r="M6" s="3"/>
      <c r="N6" s="3"/>
      <c r="O6" s="4"/>
    </row>
    <row r="7" spans="2:15" ht="16.5" customHeight="1">
      <c r="B7" s="29"/>
      <c r="H7" s="30"/>
      <c r="O7" s="4"/>
    </row>
    <row r="8" spans="2:15" ht="14.25" customHeight="1">
      <c r="B8" s="29"/>
      <c r="H8" s="30"/>
      <c r="O8" s="4"/>
    </row>
    <row r="9" spans="2:15" ht="15">
      <c r="B9" s="32" t="s">
        <v>23</v>
      </c>
      <c r="H9" s="30"/>
      <c r="J9" s="2" t="s">
        <v>19</v>
      </c>
      <c r="O9" s="4"/>
    </row>
    <row r="10" spans="2:15" ht="15">
      <c r="B10" s="32"/>
      <c r="C10" s="3"/>
      <c r="D10" s="3"/>
      <c r="H10" s="30"/>
      <c r="O10" s="4"/>
    </row>
    <row r="11" spans="2:15" ht="12.75" customHeight="1">
      <c r="B11" s="32"/>
      <c r="C11" s="3"/>
      <c r="D11" s="3"/>
      <c r="H11" s="30"/>
      <c r="J11" s="3"/>
      <c r="K11" s="3"/>
      <c r="L11" s="3"/>
      <c r="M11" s="3"/>
      <c r="N11" s="3"/>
      <c r="O11" s="4"/>
    </row>
    <row r="12" spans="2:15" ht="14.25" customHeight="1">
      <c r="B12" s="32"/>
      <c r="C12" s="3"/>
      <c r="D12" s="3"/>
      <c r="H12" s="30"/>
      <c r="J12" s="3"/>
      <c r="K12" s="3"/>
      <c r="L12" s="3"/>
      <c r="M12" s="3"/>
      <c r="N12" s="3"/>
      <c r="O12" s="4"/>
    </row>
    <row r="13" spans="2:15" ht="14.25" customHeight="1">
      <c r="B13" s="32" t="s">
        <v>1</v>
      </c>
      <c r="C13" s="3"/>
      <c r="D13" s="3"/>
      <c r="G13" s="3"/>
      <c r="H13" s="30"/>
      <c r="J13" s="5" t="s">
        <v>2</v>
      </c>
      <c r="K13" s="5"/>
      <c r="L13" s="5"/>
      <c r="M13" s="5"/>
      <c r="N13" s="3"/>
      <c r="O13" s="4"/>
    </row>
    <row r="14" spans="2:15" ht="14.25" customHeight="1">
      <c r="B14" s="32"/>
      <c r="C14" s="3"/>
      <c r="D14" s="3"/>
      <c r="G14" s="3"/>
      <c r="H14" s="30"/>
      <c r="J14" s="3"/>
      <c r="K14" s="3"/>
      <c r="L14" s="3"/>
      <c r="M14" s="3"/>
      <c r="N14" s="3"/>
      <c r="O14" s="4"/>
    </row>
    <row r="15" spans="2:15" ht="14.25" customHeight="1">
      <c r="B15" s="32" t="s">
        <v>6</v>
      </c>
      <c r="C15" s="3"/>
      <c r="D15" s="3"/>
      <c r="G15" s="15">
        <v>1700.5</v>
      </c>
      <c r="H15" s="30"/>
      <c r="J15" s="15">
        <f>SUM(G22)</f>
        <v>1990.96</v>
      </c>
      <c r="K15" s="3"/>
      <c r="L15" s="3" t="s">
        <v>20</v>
      </c>
      <c r="N15" s="15">
        <f>G22*4</f>
        <v>7963.84</v>
      </c>
      <c r="O15" s="4"/>
    </row>
    <row r="16" spans="2:15" ht="14.25" customHeight="1">
      <c r="B16" s="32" t="s">
        <v>15</v>
      </c>
      <c r="C16" s="3"/>
      <c r="D16" s="3"/>
      <c r="G16" s="15">
        <v>182.78</v>
      </c>
      <c r="H16" s="30"/>
      <c r="J16" s="3"/>
      <c r="K16" s="3"/>
      <c r="L16" s="3"/>
      <c r="M16" s="3"/>
      <c r="N16" s="3"/>
      <c r="O16" s="4"/>
    </row>
    <row r="17" spans="2:15" ht="14.25" customHeight="1">
      <c r="B17" s="32" t="s">
        <v>16</v>
      </c>
      <c r="G17" s="15">
        <v>71.53</v>
      </c>
      <c r="H17" s="30"/>
      <c r="J17" s="5" t="s">
        <v>3</v>
      </c>
      <c r="K17" s="5"/>
      <c r="L17" s="5"/>
      <c r="M17" s="5"/>
      <c r="N17" s="3"/>
      <c r="O17" s="4"/>
    </row>
    <row r="18" spans="2:15" ht="14.25" customHeight="1">
      <c r="B18" s="32" t="s">
        <v>24</v>
      </c>
      <c r="C18" s="3"/>
      <c r="D18" s="3"/>
      <c r="G18" s="15">
        <v>36.15</v>
      </c>
      <c r="H18" s="30"/>
      <c r="J18" s="3"/>
      <c r="K18" s="3"/>
      <c r="L18" s="3"/>
      <c r="M18" s="3"/>
      <c r="N18" s="3"/>
      <c r="O18" s="4"/>
    </row>
    <row r="19" spans="2:15" ht="14.25" customHeight="1">
      <c r="B19" s="32"/>
      <c r="G19" s="15"/>
      <c r="H19" s="30"/>
      <c r="J19" s="15">
        <f>G22-36.15</f>
        <v>1954.81</v>
      </c>
      <c r="K19" s="3"/>
      <c r="L19" s="3" t="s">
        <v>21</v>
      </c>
      <c r="M19" s="3"/>
      <c r="N19" s="15">
        <f>J19/12*4</f>
        <v>651.6033333333334</v>
      </c>
      <c r="O19" s="4"/>
    </row>
    <row r="20" spans="2:15" ht="14.25" customHeight="1">
      <c r="B20" s="32"/>
      <c r="G20" s="15"/>
      <c r="H20" s="30"/>
      <c r="O20" s="4"/>
    </row>
    <row r="21" spans="2:15" ht="14.25" customHeight="1">
      <c r="B21" s="32"/>
      <c r="G21" s="16"/>
      <c r="H21" s="30"/>
      <c r="O21" s="4"/>
    </row>
    <row r="22" spans="2:15" ht="14.25" customHeight="1" thickBot="1">
      <c r="B22" s="32" t="s">
        <v>4</v>
      </c>
      <c r="G22" s="36">
        <f>SUM(G15:G21)</f>
        <v>1990.96</v>
      </c>
      <c r="H22" s="30"/>
      <c r="J22" s="5" t="s">
        <v>5</v>
      </c>
      <c r="K22" s="3"/>
      <c r="L22" s="3"/>
      <c r="M22" s="3"/>
      <c r="N22" s="17">
        <f>SUM(N15+N19)</f>
        <v>8615.443333333333</v>
      </c>
      <c r="O22" s="4"/>
    </row>
    <row r="23" spans="2:15" ht="14.25" customHeight="1">
      <c r="B23" s="29"/>
      <c r="H23" s="30"/>
      <c r="O23" s="4"/>
    </row>
    <row r="24" spans="2:15" ht="14.25" customHeight="1">
      <c r="B24" s="29"/>
      <c r="G24" s="15"/>
      <c r="H24" s="30"/>
      <c r="J24" s="24" t="s">
        <v>25</v>
      </c>
      <c r="O24" s="4"/>
    </row>
    <row r="25" spans="2:15" ht="14.25" customHeight="1">
      <c r="B25" s="29"/>
      <c r="H25" s="30"/>
      <c r="J25" s="2" t="s">
        <v>26</v>
      </c>
      <c r="L25" s="2" t="s">
        <v>27</v>
      </c>
      <c r="N25" s="15">
        <f>6*69.18</f>
        <v>415.08000000000004</v>
      </c>
      <c r="O25" s="4"/>
    </row>
    <row r="26" spans="2:15" ht="14.25" customHeight="1">
      <c r="B26" s="29"/>
      <c r="H26" s="30"/>
      <c r="O26" s="20"/>
    </row>
    <row r="27" spans="2:15" ht="14.25" customHeight="1">
      <c r="B27" s="29"/>
      <c r="H27" s="30"/>
      <c r="J27" s="37" t="s">
        <v>28</v>
      </c>
      <c r="K27" s="19"/>
      <c r="L27" s="2" t="s">
        <v>29</v>
      </c>
      <c r="M27" s="19"/>
      <c r="N27" s="15">
        <f>75.19*29</f>
        <v>2180.5099999999998</v>
      </c>
      <c r="O27" s="20"/>
    </row>
    <row r="28" spans="2:15" ht="14.25" customHeight="1">
      <c r="B28" s="29"/>
      <c r="H28" s="30"/>
      <c r="O28" s="20"/>
    </row>
    <row r="29" spans="2:15" ht="14.25" customHeight="1">
      <c r="B29" s="29"/>
      <c r="G29" s="1"/>
      <c r="H29" s="30"/>
      <c r="J29" s="2" t="s">
        <v>30</v>
      </c>
      <c r="K29" s="19"/>
      <c r="L29" s="2" t="s">
        <v>29</v>
      </c>
      <c r="M29" s="19"/>
      <c r="N29" s="15">
        <f>75.19*19</f>
        <v>1428.61</v>
      </c>
      <c r="O29" s="20"/>
    </row>
    <row r="30" spans="2:15" ht="15.75" thickBot="1">
      <c r="B30" s="33"/>
      <c r="C30" s="34"/>
      <c r="D30" s="34"/>
      <c r="E30" s="34"/>
      <c r="F30" s="34"/>
      <c r="G30" s="34"/>
      <c r="H30" s="35"/>
      <c r="I30" s="10"/>
      <c r="J30" s="21"/>
      <c r="K30" s="21"/>
      <c r="L30" s="21"/>
      <c r="M30" s="21"/>
      <c r="N30" s="21"/>
      <c r="O30" s="22"/>
    </row>
    <row r="35" ht="14.25" customHeight="1">
      <c r="D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 xml:space="preserve">&amp;CAZIENDA SANITARIA V.C.O.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4">
      <selection activeCell="F21" sqref="F2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45</v>
      </c>
      <c r="B7" s="3"/>
      <c r="C7" s="3"/>
      <c r="G7" s="4"/>
      <c r="I7" s="3" t="s">
        <v>50</v>
      </c>
      <c r="N7" s="4"/>
    </row>
    <row r="8" spans="1:14" ht="14.25" customHeight="1">
      <c r="A8" s="14" t="s">
        <v>49</v>
      </c>
      <c r="B8" s="3"/>
      <c r="C8" s="3"/>
      <c r="G8" s="4"/>
      <c r="I8" s="25" t="s">
        <v>56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46</v>
      </c>
      <c r="G11" s="4"/>
      <c r="I11" s="19" t="s">
        <v>55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5" t="s">
        <v>2</v>
      </c>
      <c r="J13" s="5"/>
      <c r="K13" s="5"/>
      <c r="L13" s="5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15">
        <f>SUM(F28)</f>
        <v>8772.16</v>
      </c>
      <c r="J15" s="3"/>
      <c r="K15" s="3" t="s">
        <v>57</v>
      </c>
      <c r="M15" s="15">
        <f>F28*12</f>
        <v>105265.92</v>
      </c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3228.31</v>
      </c>
      <c r="G17" s="4"/>
      <c r="I17" s="5" t="s">
        <v>3</v>
      </c>
      <c r="J17" s="5"/>
      <c r="K17" s="5"/>
      <c r="L17" s="5"/>
      <c r="M17" s="3"/>
      <c r="N17" s="4"/>
    </row>
    <row r="18" spans="1:14" ht="14.25" customHeight="1">
      <c r="A18" s="14" t="s">
        <v>48</v>
      </c>
      <c r="F18" s="15">
        <v>576.2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47</v>
      </c>
      <c r="B19" s="3"/>
      <c r="C19" s="3"/>
      <c r="F19" s="15">
        <v>645.57</v>
      </c>
      <c r="G19" s="4"/>
      <c r="I19" s="15">
        <f>F28</f>
        <v>8772.16</v>
      </c>
      <c r="J19" s="3"/>
      <c r="K19" s="3" t="s">
        <v>58</v>
      </c>
      <c r="L19" s="3"/>
      <c r="M19" s="15">
        <f>I19</f>
        <v>8772.16</v>
      </c>
      <c r="N19" s="4"/>
    </row>
    <row r="20" spans="1:14" ht="14.25" customHeight="1">
      <c r="A20" s="14" t="s">
        <v>51</v>
      </c>
      <c r="B20" s="3"/>
      <c r="C20" s="3"/>
      <c r="F20" s="15">
        <v>786</v>
      </c>
      <c r="G20" s="4"/>
      <c r="N20" s="4"/>
    </row>
    <row r="21" spans="1:14" ht="14.25" customHeight="1">
      <c r="A21" s="14" t="s">
        <v>52</v>
      </c>
      <c r="F21" s="15">
        <v>1205.07</v>
      </c>
      <c r="G21" s="4"/>
      <c r="N21" s="4"/>
    </row>
    <row r="22" spans="1:14" ht="14.25" customHeight="1" thickBot="1">
      <c r="A22" s="14" t="s">
        <v>53</v>
      </c>
      <c r="F22" s="15">
        <v>1376.96</v>
      </c>
      <c r="G22" s="4"/>
      <c r="I22" s="5" t="s">
        <v>5</v>
      </c>
      <c r="J22" s="3"/>
      <c r="K22" s="3"/>
      <c r="L22" s="3"/>
      <c r="M22" s="17">
        <f>SUM(M15+M19)</f>
        <v>114038.08</v>
      </c>
      <c r="N22" s="4"/>
    </row>
    <row r="23" spans="1:14" ht="14.25" customHeight="1" thickTop="1">
      <c r="A23" s="14" t="s">
        <v>54</v>
      </c>
      <c r="F23" s="15">
        <v>954.05</v>
      </c>
      <c r="G23" s="4"/>
      <c r="N23" s="4"/>
    </row>
    <row r="24" spans="1:14" ht="14.25" customHeight="1">
      <c r="A24" s="6"/>
      <c r="F24" s="15"/>
      <c r="G24" s="4"/>
      <c r="N24" s="4"/>
    </row>
    <row r="25" spans="1:14" ht="14.25" customHeight="1">
      <c r="A25" s="6"/>
      <c r="F25" s="15"/>
      <c r="G25" s="4"/>
      <c r="I25" s="44" t="s">
        <v>59</v>
      </c>
      <c r="N25" s="4"/>
    </row>
    <row r="26" spans="1:14" ht="14.25" customHeight="1">
      <c r="A26" s="6"/>
      <c r="F26" s="1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F27" s="15"/>
      <c r="G27" s="4"/>
      <c r="I27" s="45">
        <v>2008</v>
      </c>
      <c r="J27" s="46" t="s">
        <v>60</v>
      </c>
      <c r="K27" s="46" t="s">
        <v>61</v>
      </c>
      <c r="L27" s="47">
        <v>349.02</v>
      </c>
      <c r="M27" s="15">
        <f>L27*16</f>
        <v>5584.32</v>
      </c>
      <c r="N27" s="20"/>
    </row>
    <row r="28" spans="1:14" ht="14.25" customHeight="1" thickBot="1">
      <c r="A28" s="14" t="s">
        <v>4</v>
      </c>
      <c r="F28" s="17">
        <f>SUM(F17:F27)</f>
        <v>8772.16</v>
      </c>
      <c r="G28" s="4"/>
      <c r="N28" s="20"/>
    </row>
    <row r="29" spans="1:14" ht="14.25" customHeight="1" thickTop="1">
      <c r="A29" s="6"/>
      <c r="F29" s="1"/>
      <c r="G29" s="4"/>
      <c r="I29" s="45">
        <v>2009</v>
      </c>
      <c r="J29" s="46" t="s">
        <v>62</v>
      </c>
      <c r="K29" s="46" t="s">
        <v>61</v>
      </c>
      <c r="L29" s="47">
        <v>349.02</v>
      </c>
      <c r="M29" s="15">
        <f>L29*7</f>
        <v>2443.14</v>
      </c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5"/>
  <sheetViews>
    <sheetView workbookViewId="0" topLeftCell="A1">
      <selection activeCell="G28" sqref="G28"/>
    </sheetView>
  </sheetViews>
  <sheetFormatPr defaultColWidth="9.140625" defaultRowHeight="12.75"/>
  <cols>
    <col min="1" max="1" width="5.140625" style="0" customWidth="1"/>
    <col min="2" max="2" width="10.00390625" style="2" customWidth="1"/>
    <col min="3" max="3" width="9.7109375" style="2" customWidth="1"/>
    <col min="4" max="5" width="10.00390625" style="2" customWidth="1"/>
    <col min="6" max="6" width="5.00390625" style="2" customWidth="1"/>
    <col min="7" max="7" width="15.00390625" style="2" customWidth="1"/>
    <col min="8" max="9" width="3.00390625" style="2" customWidth="1"/>
    <col min="10" max="10" width="15.00390625" style="2" customWidth="1"/>
    <col min="11" max="11" width="10.00390625" style="2" customWidth="1"/>
    <col min="12" max="12" width="4.00390625" style="2" customWidth="1"/>
    <col min="13" max="13" width="8.00390625" style="2" customWidth="1"/>
    <col min="14" max="14" width="15.00390625" style="2" customWidth="1"/>
    <col min="15" max="255" width="10.00390625" style="2" customWidth="1"/>
    <col min="256" max="16384" width="10.00390625" style="0" customWidth="1"/>
  </cols>
  <sheetData>
    <row r="1" ht="14.25" customHeight="1">
      <c r="B1" s="3" t="s">
        <v>0</v>
      </c>
    </row>
    <row r="3" spans="2:15" ht="14.25" customHeight="1">
      <c r="B3" s="12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8"/>
    </row>
    <row r="4" spans="2:15" ht="12.75">
      <c r="B4" s="6"/>
      <c r="H4" s="4"/>
      <c r="O4" s="4"/>
    </row>
    <row r="5" spans="2:15" ht="12.75">
      <c r="B5" s="6"/>
      <c r="H5" s="4"/>
      <c r="O5" s="4"/>
    </row>
    <row r="6" spans="2:15" ht="12.75">
      <c r="B6" s="6"/>
      <c r="H6" s="4"/>
      <c r="O6" s="4"/>
    </row>
    <row r="7" spans="2:15" ht="16.5" customHeight="1">
      <c r="B7" s="13" t="s">
        <v>98</v>
      </c>
      <c r="C7" s="3"/>
      <c r="D7" s="3"/>
      <c r="H7" s="4"/>
      <c r="J7" s="48" t="s">
        <v>81</v>
      </c>
      <c r="O7" s="4"/>
    </row>
    <row r="8" spans="2:15" ht="14.25" customHeight="1">
      <c r="B8" s="14" t="s">
        <v>99</v>
      </c>
      <c r="C8" s="3"/>
      <c r="D8" s="3"/>
      <c r="H8" s="4"/>
      <c r="J8" s="25" t="s">
        <v>13</v>
      </c>
      <c r="K8" s="3"/>
      <c r="L8" s="3"/>
      <c r="M8" s="3"/>
      <c r="N8" s="3"/>
      <c r="O8" s="4"/>
    </row>
    <row r="9" spans="2:15" ht="12.75">
      <c r="B9" s="6"/>
      <c r="H9" s="4"/>
      <c r="O9" s="4"/>
    </row>
    <row r="10" spans="2:15" ht="15">
      <c r="B10" s="6"/>
      <c r="H10" s="4"/>
      <c r="J10" s="19"/>
      <c r="O10" s="4"/>
    </row>
    <row r="11" spans="2:15" ht="12.75" customHeight="1">
      <c r="B11" s="18" t="s">
        <v>100</v>
      </c>
      <c r="H11" s="4"/>
      <c r="J11" s="2" t="s">
        <v>101</v>
      </c>
      <c r="O11" s="4"/>
    </row>
    <row r="12" spans="2:15" ht="14.25" customHeight="1">
      <c r="B12" s="14" t="s">
        <v>103</v>
      </c>
      <c r="C12" s="3"/>
      <c r="D12" s="3"/>
      <c r="H12" s="4"/>
      <c r="J12" s="2" t="s">
        <v>104</v>
      </c>
      <c r="O12" s="4"/>
    </row>
    <row r="13" spans="2:15" ht="14.25" customHeight="1">
      <c r="B13" s="14"/>
      <c r="C13" s="3"/>
      <c r="D13" s="3"/>
      <c r="H13" s="4"/>
      <c r="J13" s="3"/>
      <c r="K13" s="3"/>
      <c r="L13" s="3"/>
      <c r="M13" s="3"/>
      <c r="N13" s="3"/>
      <c r="O13" s="4"/>
    </row>
    <row r="14" spans="2:15" ht="14.25" customHeight="1">
      <c r="B14" s="14"/>
      <c r="C14" s="3"/>
      <c r="D14" s="3"/>
      <c r="H14" s="4"/>
      <c r="J14" s="3"/>
      <c r="K14" s="3"/>
      <c r="L14" s="3"/>
      <c r="M14" s="3"/>
      <c r="N14" s="3"/>
      <c r="O14" s="4"/>
    </row>
    <row r="15" spans="2:15" ht="14.25" customHeight="1">
      <c r="B15" s="14" t="s">
        <v>1</v>
      </c>
      <c r="C15" s="3"/>
      <c r="D15" s="3"/>
      <c r="G15" s="3"/>
      <c r="H15" s="4"/>
      <c r="J15" s="5" t="s">
        <v>2</v>
      </c>
      <c r="K15" s="5"/>
      <c r="L15" s="5"/>
      <c r="M15" s="5"/>
      <c r="N15" s="3"/>
      <c r="O15" s="4"/>
    </row>
    <row r="16" spans="2:15" ht="14.25" customHeight="1">
      <c r="B16" s="14"/>
      <c r="C16" s="3"/>
      <c r="D16" s="3"/>
      <c r="G16" s="3"/>
      <c r="H16" s="4"/>
      <c r="J16" s="3"/>
      <c r="K16" s="3"/>
      <c r="L16" s="3"/>
      <c r="M16" s="3"/>
      <c r="N16" s="3"/>
      <c r="O16" s="4"/>
    </row>
    <row r="17" spans="2:15" ht="14.25" customHeight="1">
      <c r="B17" s="14" t="s">
        <v>6</v>
      </c>
      <c r="C17" s="3"/>
      <c r="D17" s="3"/>
      <c r="G17" s="15">
        <v>1769.62</v>
      </c>
      <c r="H17" s="4"/>
      <c r="J17" s="15">
        <f>SUM(G28)</f>
        <v>2100.14</v>
      </c>
      <c r="K17" s="3"/>
      <c r="L17" s="3" t="s">
        <v>105</v>
      </c>
      <c r="N17" s="15">
        <f>G28*53/30</f>
        <v>3710.2473333333332</v>
      </c>
      <c r="O17" s="4"/>
    </row>
    <row r="18" spans="2:15" ht="14.25" customHeight="1">
      <c r="B18" s="14" t="s">
        <v>9</v>
      </c>
      <c r="G18" s="15">
        <v>189.91</v>
      </c>
      <c r="H18" s="4"/>
      <c r="J18" s="3"/>
      <c r="K18" s="3"/>
      <c r="L18" s="3"/>
      <c r="M18" s="3"/>
      <c r="N18" s="3"/>
      <c r="O18" s="4"/>
    </row>
    <row r="19" spans="2:15" ht="14.25" customHeight="1">
      <c r="B19" s="14" t="s">
        <v>7</v>
      </c>
      <c r="C19" s="3"/>
      <c r="D19" s="3"/>
      <c r="G19" s="15">
        <v>71.53</v>
      </c>
      <c r="H19" s="4"/>
      <c r="J19" s="5" t="s">
        <v>3</v>
      </c>
      <c r="K19" s="5"/>
      <c r="L19" s="5"/>
      <c r="M19" s="5"/>
      <c r="N19" s="3"/>
      <c r="O19" s="4"/>
    </row>
    <row r="20" spans="2:15" ht="14.25" customHeight="1">
      <c r="B20" s="14" t="s">
        <v>10</v>
      </c>
      <c r="C20" s="3"/>
      <c r="D20" s="3"/>
      <c r="G20" s="15">
        <v>0</v>
      </c>
      <c r="H20" s="4"/>
      <c r="J20" s="3"/>
      <c r="K20" s="3"/>
      <c r="L20" s="3"/>
      <c r="M20" s="3"/>
      <c r="N20" s="3"/>
      <c r="O20" s="4"/>
    </row>
    <row r="21" spans="2:15" ht="14.25" customHeight="1">
      <c r="B21" s="14" t="s">
        <v>11</v>
      </c>
      <c r="G21" s="15">
        <v>69.08</v>
      </c>
      <c r="H21" s="4"/>
      <c r="J21" s="15">
        <f>G28</f>
        <v>2100.14</v>
      </c>
      <c r="K21" s="3"/>
      <c r="L21" s="3" t="s">
        <v>102</v>
      </c>
      <c r="M21" s="3"/>
      <c r="N21" s="15">
        <f>J21*2/12</f>
        <v>350.0233333333333</v>
      </c>
      <c r="O21" s="4"/>
    </row>
    <row r="22" spans="2:15" ht="14.25" customHeight="1">
      <c r="B22" s="14" t="s">
        <v>12</v>
      </c>
      <c r="G22" s="15">
        <v>0</v>
      </c>
      <c r="H22" s="4"/>
      <c r="O22" s="4"/>
    </row>
    <row r="23" spans="2:15" ht="14.25" customHeight="1">
      <c r="B23" s="14"/>
      <c r="G23" s="15"/>
      <c r="H23" s="4"/>
      <c r="O23" s="4"/>
    </row>
    <row r="24" spans="2:15" ht="14.25" customHeight="1" thickBot="1">
      <c r="B24" s="6"/>
      <c r="G24" s="15"/>
      <c r="H24" s="4"/>
      <c r="J24" s="5" t="s">
        <v>5</v>
      </c>
      <c r="K24" s="3"/>
      <c r="L24" s="3"/>
      <c r="M24" s="3"/>
      <c r="N24" s="17">
        <f>SUM(N17+N21)</f>
        <v>4060.2706666666663</v>
      </c>
      <c r="O24" s="4"/>
    </row>
    <row r="25" spans="2:15" ht="14.25" customHeight="1" thickTop="1">
      <c r="B25" s="6"/>
      <c r="G25" s="15"/>
      <c r="H25" s="4"/>
      <c r="O25" s="4"/>
    </row>
    <row r="26" spans="2:15" ht="14.25" customHeight="1">
      <c r="B26" s="6"/>
      <c r="G26" s="16"/>
      <c r="H26" s="4"/>
      <c r="J26" s="24"/>
      <c r="K26" s="19"/>
      <c r="L26" s="19"/>
      <c r="M26" s="19"/>
      <c r="N26" s="19"/>
      <c r="O26" s="20"/>
    </row>
    <row r="27" spans="2:15" ht="14.25" customHeight="1">
      <c r="B27" s="6"/>
      <c r="G27" s="15"/>
      <c r="H27" s="4"/>
      <c r="J27" s="19"/>
      <c r="K27" s="19"/>
      <c r="L27" s="19"/>
      <c r="M27" s="19"/>
      <c r="N27" s="19"/>
      <c r="O27" s="20"/>
    </row>
    <row r="28" spans="2:15" ht="14.25" customHeight="1" thickBot="1">
      <c r="B28" s="14" t="s">
        <v>4</v>
      </c>
      <c r="G28" s="17">
        <f>SUM(G17:G27)</f>
        <v>2100.14</v>
      </c>
      <c r="H28" s="4"/>
      <c r="J28" s="23"/>
      <c r="K28" s="19"/>
      <c r="L28" s="19"/>
      <c r="M28" s="19"/>
      <c r="N28" s="15"/>
      <c r="O28" s="20"/>
    </row>
    <row r="29" spans="2:15" ht="14.25" customHeight="1" thickTop="1">
      <c r="B29" s="6"/>
      <c r="G29" s="1"/>
      <c r="H29" s="4"/>
      <c r="J29" s="19"/>
      <c r="K29" s="19"/>
      <c r="L29" s="19"/>
      <c r="M29" s="19"/>
      <c r="N29" s="19"/>
      <c r="O29" s="20"/>
    </row>
    <row r="30" spans="2:15" ht="15.75" thickBot="1">
      <c r="B30" s="9"/>
      <c r="C30" s="10"/>
      <c r="D30" s="10"/>
      <c r="E30" s="10"/>
      <c r="F30" s="10"/>
      <c r="G30" s="10"/>
      <c r="H30" s="11"/>
      <c r="I30" s="10"/>
      <c r="J30" s="21"/>
      <c r="K30" s="21"/>
      <c r="L30" s="21"/>
      <c r="M30" s="21"/>
      <c r="N30" s="21"/>
      <c r="O30" s="22"/>
    </row>
    <row r="35" ht="14.25" customHeight="1">
      <c r="D35" s="3"/>
    </row>
  </sheetData>
  <printOptions/>
  <pageMargins left="0.25" right="0.27" top="1.18125" bottom="0.7875" header="0.5" footer="0.5"/>
  <pageSetup horizontalDpi="300" verticalDpi="300" orientation="landscape" paperSize="9" r:id="rId1"/>
  <headerFooter alignWithMargins="0">
    <oddHeader>&amp;CAZIENDA SANITARIA LOCALE ASL VCO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2" sqref="A12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106</v>
      </c>
      <c r="B7" s="3"/>
      <c r="C7" s="3"/>
      <c r="G7" s="4"/>
      <c r="I7" s="3" t="s">
        <v>50</v>
      </c>
      <c r="N7" s="4"/>
    </row>
    <row r="8" spans="1:14" ht="14.25" customHeight="1">
      <c r="A8" s="14" t="s">
        <v>107</v>
      </c>
      <c r="B8" s="3"/>
      <c r="C8" s="3"/>
      <c r="G8" s="4"/>
      <c r="I8" s="48" t="s">
        <v>108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113</v>
      </c>
      <c r="G11" s="4"/>
      <c r="I11" s="19" t="s">
        <v>88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 t="s">
        <v>1</v>
      </c>
      <c r="B13" s="3"/>
      <c r="C13" s="3"/>
      <c r="G13" s="4"/>
      <c r="I13" s="5" t="s">
        <v>2</v>
      </c>
      <c r="J13" s="5"/>
      <c r="K13" s="5"/>
      <c r="L13" s="5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6</v>
      </c>
      <c r="B15" s="3"/>
      <c r="C15" s="3"/>
      <c r="F15" s="15">
        <v>1769.62</v>
      </c>
      <c r="G15" s="4"/>
      <c r="I15" s="15">
        <f>SUM(F22)</f>
        <v>2100.14</v>
      </c>
      <c r="J15" s="3"/>
      <c r="K15" s="3" t="s">
        <v>110</v>
      </c>
      <c r="M15" s="15">
        <f>F22*4</f>
        <v>8400.56</v>
      </c>
      <c r="N15" s="4"/>
    </row>
    <row r="16" spans="1:14" ht="14.25" customHeight="1">
      <c r="A16" s="14" t="s">
        <v>65</v>
      </c>
      <c r="F16" s="15">
        <v>189.91</v>
      </c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66</v>
      </c>
      <c r="B17" s="3"/>
      <c r="C17" s="3"/>
      <c r="F17" s="15"/>
      <c r="G17" s="4"/>
      <c r="I17" s="5" t="s">
        <v>3</v>
      </c>
      <c r="J17" s="5"/>
      <c r="K17" s="5"/>
      <c r="L17" s="5"/>
      <c r="M17" s="3"/>
      <c r="N17" s="4"/>
    </row>
    <row r="18" spans="1:14" ht="14.25" customHeight="1">
      <c r="A18" s="14" t="s">
        <v>67</v>
      </c>
      <c r="B18" s="3"/>
      <c r="C18" s="3"/>
      <c r="F18" s="15">
        <v>71.53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109</v>
      </c>
      <c r="F19" s="16">
        <v>69.08</v>
      </c>
      <c r="G19" s="4"/>
      <c r="I19" s="15">
        <f>F22-68.75</f>
        <v>2031.3899999999999</v>
      </c>
      <c r="J19" s="3"/>
      <c r="K19" s="3" t="s">
        <v>111</v>
      </c>
      <c r="L19" s="3"/>
      <c r="M19" s="15">
        <f>I19/12*4</f>
        <v>677.13</v>
      </c>
      <c r="N19" s="4"/>
    </row>
    <row r="20" spans="1:14" ht="14.25" customHeight="1">
      <c r="A20" s="6"/>
      <c r="G20" s="4"/>
      <c r="N20" s="4"/>
    </row>
    <row r="21" spans="1:14" ht="14.25" customHeight="1">
      <c r="A21" s="6"/>
      <c r="G21" s="4"/>
      <c r="N21" s="4"/>
    </row>
    <row r="22" spans="1:14" ht="14.25" customHeight="1" thickBot="1">
      <c r="A22" s="14" t="s">
        <v>4</v>
      </c>
      <c r="F22" s="17">
        <f>SUM(F15:F21)</f>
        <v>2100.14</v>
      </c>
      <c r="G22" s="4"/>
      <c r="I22" s="5" t="s">
        <v>5</v>
      </c>
      <c r="J22" s="3"/>
      <c r="K22" s="3"/>
      <c r="L22" s="3"/>
      <c r="M22" s="17">
        <f>SUM(M15+M19)</f>
        <v>9077.689999999999</v>
      </c>
      <c r="N22" s="4"/>
    </row>
    <row r="23" spans="1:14" ht="14.25" customHeight="1" thickTop="1">
      <c r="A23" s="6"/>
      <c r="G23" s="4"/>
      <c r="N23" s="4"/>
    </row>
    <row r="24" spans="1:14" ht="14.25" customHeight="1">
      <c r="A24" s="6"/>
      <c r="G24" s="4"/>
      <c r="N24" s="4"/>
    </row>
    <row r="25" spans="1:14" ht="14.25" customHeight="1">
      <c r="A25" s="6"/>
      <c r="G25" s="4"/>
      <c r="I25" s="44" t="s">
        <v>59</v>
      </c>
      <c r="N25" s="4"/>
    </row>
    <row r="26" spans="1:14" ht="14.25" customHeight="1">
      <c r="A26" s="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G27" s="4"/>
      <c r="I27" s="45">
        <v>2009</v>
      </c>
      <c r="J27" s="46" t="s">
        <v>112</v>
      </c>
      <c r="K27" s="46" t="s">
        <v>61</v>
      </c>
      <c r="L27" s="47">
        <f>2100.14/26</f>
        <v>80.77461538461537</v>
      </c>
      <c r="M27" s="15">
        <f>L27*6</f>
        <v>484.64769230769224</v>
      </c>
      <c r="N27" s="20"/>
    </row>
    <row r="28" spans="1:14" ht="14.25" customHeight="1">
      <c r="A28" s="6"/>
      <c r="G28" s="4"/>
      <c r="N28" s="20"/>
    </row>
    <row r="29" spans="1:14" ht="14.25" customHeight="1">
      <c r="A29" s="6"/>
      <c r="F29" s="1"/>
      <c r="G29" s="4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6">
      <selection activeCell="I25" sqref="I25:M29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63</v>
      </c>
      <c r="B7" s="3"/>
      <c r="C7" s="3"/>
      <c r="G7" s="4"/>
      <c r="I7" s="3" t="s">
        <v>50</v>
      </c>
      <c r="N7" s="4"/>
    </row>
    <row r="8" spans="1:14" ht="14.25" customHeight="1">
      <c r="A8" s="14" t="s">
        <v>64</v>
      </c>
      <c r="B8" s="3"/>
      <c r="C8" s="3"/>
      <c r="G8" s="4"/>
      <c r="I8" s="48" t="s">
        <v>75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74</v>
      </c>
      <c r="G11" s="4"/>
      <c r="I11" s="19" t="s">
        <v>69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 t="s">
        <v>1</v>
      </c>
      <c r="B13" s="3"/>
      <c r="C13" s="3"/>
      <c r="G13" s="4"/>
      <c r="I13" s="5" t="s">
        <v>2</v>
      </c>
      <c r="J13" s="5"/>
      <c r="K13" s="5"/>
      <c r="L13" s="5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6</v>
      </c>
      <c r="B15" s="3"/>
      <c r="C15" s="3"/>
      <c r="F15" s="15">
        <v>1322.05</v>
      </c>
      <c r="G15" s="4"/>
      <c r="I15" s="15">
        <f>SUM(F22)</f>
        <v>1556.58</v>
      </c>
      <c r="J15" s="3"/>
      <c r="K15" s="3" t="s">
        <v>70</v>
      </c>
      <c r="M15" s="15">
        <f>F22*3</f>
        <v>4669.74</v>
      </c>
      <c r="N15" s="4"/>
    </row>
    <row r="16" spans="1:14" ht="14.25" customHeight="1">
      <c r="A16" s="14" t="s">
        <v>65</v>
      </c>
      <c r="F16" s="15">
        <v>92.64</v>
      </c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66</v>
      </c>
      <c r="B17" s="3"/>
      <c r="C17" s="3"/>
      <c r="F17" s="15">
        <v>12.54</v>
      </c>
      <c r="G17" s="4"/>
      <c r="I17" s="5" t="s">
        <v>3</v>
      </c>
      <c r="J17" s="5"/>
      <c r="K17" s="5"/>
      <c r="L17" s="5"/>
      <c r="M17" s="3"/>
      <c r="N17" s="4"/>
    </row>
    <row r="18" spans="1:14" ht="14.25" customHeight="1">
      <c r="A18" s="14" t="s">
        <v>67</v>
      </c>
      <c r="B18" s="3"/>
      <c r="C18" s="3"/>
      <c r="F18" s="15">
        <v>60.6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68</v>
      </c>
      <c r="F19" s="16">
        <v>68.75</v>
      </c>
      <c r="G19" s="4"/>
      <c r="I19" s="15">
        <f>F22-68.75</f>
        <v>1487.83</v>
      </c>
      <c r="J19" s="3"/>
      <c r="K19" s="3" t="s">
        <v>71</v>
      </c>
      <c r="L19" s="3"/>
      <c r="M19" s="15">
        <f>I19/12*3</f>
        <v>371.9575</v>
      </c>
      <c r="N19" s="4"/>
    </row>
    <row r="20" spans="1:14" ht="14.25" customHeight="1">
      <c r="A20" s="6"/>
      <c r="G20" s="4"/>
      <c r="N20" s="4"/>
    </row>
    <row r="21" spans="1:14" ht="14.25" customHeight="1">
      <c r="A21" s="6"/>
      <c r="G21" s="4"/>
      <c r="N21" s="4"/>
    </row>
    <row r="22" spans="1:14" ht="14.25" customHeight="1" thickBot="1">
      <c r="A22" s="14" t="s">
        <v>4</v>
      </c>
      <c r="F22" s="17">
        <f>SUM(F15:F21)</f>
        <v>1556.58</v>
      </c>
      <c r="G22" s="4"/>
      <c r="I22" s="5" t="s">
        <v>5</v>
      </c>
      <c r="J22" s="3"/>
      <c r="K22" s="3"/>
      <c r="L22" s="3"/>
      <c r="M22" s="17">
        <f>SUM(M15+M19)</f>
        <v>5041.6975</v>
      </c>
      <c r="N22" s="4"/>
    </row>
    <row r="23" spans="1:14" ht="14.25" customHeight="1" thickTop="1">
      <c r="A23" s="6"/>
      <c r="G23" s="4"/>
      <c r="N23" s="4"/>
    </row>
    <row r="24" spans="1:14" ht="14.25" customHeight="1">
      <c r="A24" s="6"/>
      <c r="G24" s="4"/>
      <c r="N24" s="4"/>
    </row>
    <row r="25" spans="1:14" ht="14.25" customHeight="1">
      <c r="A25" s="6"/>
      <c r="G25" s="4"/>
      <c r="I25" s="44" t="s">
        <v>59</v>
      </c>
      <c r="N25" s="4"/>
    </row>
    <row r="26" spans="1:14" ht="14.25" customHeight="1">
      <c r="A26" s="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G27" s="4"/>
      <c r="I27" s="45">
        <v>2008</v>
      </c>
      <c r="J27" s="46" t="s">
        <v>72</v>
      </c>
      <c r="K27" s="46" t="s">
        <v>61</v>
      </c>
      <c r="L27" s="47">
        <f>1487.83/26</f>
        <v>57.224230769230765</v>
      </c>
      <c r="M27" s="15">
        <f>L27*9</f>
        <v>515.0180769230769</v>
      </c>
      <c r="N27" s="20"/>
    </row>
    <row r="28" spans="1:14" ht="14.25" customHeight="1">
      <c r="A28" s="6"/>
      <c r="G28" s="4"/>
      <c r="N28" s="20"/>
    </row>
    <row r="29" spans="1:14" ht="14.25" customHeight="1">
      <c r="A29" s="6"/>
      <c r="F29" s="1"/>
      <c r="G29" s="4"/>
      <c r="I29" s="45">
        <v>2009</v>
      </c>
      <c r="J29" s="46" t="s">
        <v>73</v>
      </c>
      <c r="K29" s="46" t="s">
        <v>61</v>
      </c>
      <c r="L29" s="47">
        <f>1487.83/26</f>
        <v>57.224230769230765</v>
      </c>
      <c r="M29" s="15">
        <f>L29*9.5</f>
        <v>543.6301923076923</v>
      </c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4">
      <selection activeCell="A8" sqref="A8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82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8</v>
      </c>
      <c r="B8" s="3"/>
      <c r="C8" s="3"/>
      <c r="G8" s="4"/>
      <c r="I8" s="48" t="s">
        <v>78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76</v>
      </c>
      <c r="G11" s="4"/>
      <c r="I11" s="19" t="s">
        <v>79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1700.5</v>
      </c>
      <c r="G17" s="4"/>
      <c r="I17" s="15">
        <f>SUM(F24)</f>
        <v>1823.24</v>
      </c>
      <c r="J17" s="3"/>
      <c r="K17" s="3" t="s">
        <v>80</v>
      </c>
      <c r="M17" s="15">
        <f>F24</f>
        <v>1823.24</v>
      </c>
      <c r="N17" s="4"/>
    </row>
    <row r="18" spans="1:14" ht="14.25" customHeight="1">
      <c r="A18" s="14" t="s">
        <v>77</v>
      </c>
      <c r="F18" s="15">
        <v>15.06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71.53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10</v>
      </c>
      <c r="B20" s="3"/>
      <c r="C20" s="3"/>
      <c r="F20" s="15">
        <v>36.15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F21" s="15"/>
      <c r="G21" s="4"/>
      <c r="I21" s="15">
        <f>F24-36.15</f>
        <v>1787.09</v>
      </c>
      <c r="J21" s="3"/>
      <c r="K21" s="3" t="s">
        <v>14</v>
      </c>
      <c r="L21" s="3"/>
      <c r="M21" s="15">
        <f>I21/12</f>
        <v>148.92416666666665</v>
      </c>
      <c r="N21" s="4"/>
    </row>
    <row r="22" spans="1:14" ht="14.25" customHeight="1">
      <c r="A22" s="6"/>
      <c r="F22" s="16"/>
      <c r="G22" s="4"/>
      <c r="N22" s="4"/>
    </row>
    <row r="23" spans="1:14" ht="14.25" customHeight="1">
      <c r="A23" s="6"/>
      <c r="F23" s="15"/>
      <c r="G23" s="4"/>
      <c r="N23" s="4"/>
    </row>
    <row r="24" spans="1:14" ht="14.25" customHeight="1" thickBot="1">
      <c r="A24" s="14" t="s">
        <v>4</v>
      </c>
      <c r="F24" s="17">
        <f>SUM(F17:F23)</f>
        <v>1823.24</v>
      </c>
      <c r="G24" s="4"/>
      <c r="I24" s="5" t="s">
        <v>5</v>
      </c>
      <c r="J24" s="3"/>
      <c r="K24" s="3"/>
      <c r="L24" s="3"/>
      <c r="M24" s="17">
        <f>SUM(M17+M21)</f>
        <v>1972.1641666666667</v>
      </c>
      <c r="N24" s="4"/>
    </row>
    <row r="25" spans="1:14" ht="14.25" customHeight="1" thickTop="1">
      <c r="A25" s="6"/>
      <c r="G25" s="4"/>
      <c r="N25" s="4"/>
    </row>
    <row r="26" spans="1:14" ht="14.25" customHeight="1">
      <c r="A26" s="6"/>
      <c r="G26" s="4"/>
      <c r="I26" s="24"/>
      <c r="J26" s="19"/>
      <c r="K26" s="19"/>
      <c r="L26" s="19"/>
      <c r="M26" s="19"/>
      <c r="N26" s="20"/>
    </row>
    <row r="27" spans="1:14" ht="14.25" customHeight="1">
      <c r="A27" s="6"/>
      <c r="G27" s="4"/>
      <c r="I27" s="19"/>
      <c r="J27" s="19"/>
      <c r="K27" s="19"/>
      <c r="L27" s="19"/>
      <c r="M27" s="19"/>
      <c r="N27" s="20"/>
    </row>
    <row r="28" spans="1:14" ht="14.25" customHeight="1">
      <c r="A28" s="6"/>
      <c r="G28" s="4"/>
      <c r="I28" s="23"/>
      <c r="J28" s="19"/>
      <c r="K28" s="19"/>
      <c r="L28" s="19"/>
      <c r="M28" s="15"/>
      <c r="N28" s="20"/>
    </row>
    <row r="29" spans="1:14" ht="14.25" customHeight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F27" sqref="F27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3" t="s">
        <v>0</v>
      </c>
    </row>
    <row r="2" ht="13.5" thickBot="1"/>
    <row r="3" spans="1:14" ht="14.25" customHeight="1" thickTop="1">
      <c r="A3" s="12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8"/>
    </row>
    <row r="4" spans="1:14" ht="12.75">
      <c r="A4" s="6"/>
      <c r="G4" s="4"/>
      <c r="N4" s="4"/>
    </row>
    <row r="5" spans="1:14" ht="12.75">
      <c r="A5" s="6"/>
      <c r="G5" s="4"/>
      <c r="N5" s="4"/>
    </row>
    <row r="6" spans="1:14" ht="12.75">
      <c r="A6" s="6"/>
      <c r="G6" s="4"/>
      <c r="N6" s="4"/>
    </row>
    <row r="7" spans="1:14" ht="16.5" customHeight="1">
      <c r="A7" s="13" t="s">
        <v>86</v>
      </c>
      <c r="B7" s="3"/>
      <c r="C7" s="3"/>
      <c r="G7" s="4"/>
      <c r="I7" s="48" t="s">
        <v>81</v>
      </c>
      <c r="N7" s="4"/>
    </row>
    <row r="8" spans="1:14" ht="14.25" customHeight="1">
      <c r="A8" s="14" t="s">
        <v>87</v>
      </c>
      <c r="B8" s="3"/>
      <c r="C8" s="3"/>
      <c r="G8" s="4"/>
      <c r="I8" s="25" t="s">
        <v>13</v>
      </c>
      <c r="J8" s="3"/>
      <c r="K8" s="3"/>
      <c r="L8" s="3"/>
      <c r="M8" s="3"/>
      <c r="N8" s="4"/>
    </row>
    <row r="9" spans="1:14" ht="12.75">
      <c r="A9" s="6"/>
      <c r="G9" s="4"/>
      <c r="N9" s="4"/>
    </row>
    <row r="10" spans="1:14" ht="15">
      <c r="A10" s="6"/>
      <c r="G10" s="4"/>
      <c r="I10" s="19"/>
      <c r="N10" s="4"/>
    </row>
    <row r="11" spans="1:14" ht="12.75" customHeight="1">
      <c r="A11" s="18" t="s">
        <v>91</v>
      </c>
      <c r="G11" s="4"/>
      <c r="I11" s="19" t="s">
        <v>88</v>
      </c>
      <c r="N11" s="4"/>
    </row>
    <row r="12" spans="1:14" ht="14.25" customHeight="1">
      <c r="A12" s="14"/>
      <c r="B12" s="3"/>
      <c r="C12" s="3"/>
      <c r="G12" s="4"/>
      <c r="N12" s="4"/>
    </row>
    <row r="13" spans="1:14" ht="14.25" customHeight="1">
      <c r="A13" s="14"/>
      <c r="B13" s="3"/>
      <c r="C13" s="3"/>
      <c r="G13" s="4"/>
      <c r="I13" s="3"/>
      <c r="J13" s="3"/>
      <c r="K13" s="3"/>
      <c r="L13" s="3"/>
      <c r="M13" s="3"/>
      <c r="N13" s="4"/>
    </row>
    <row r="14" spans="1:14" ht="14.25" customHeight="1">
      <c r="A14" s="14"/>
      <c r="B14" s="3"/>
      <c r="C14" s="3"/>
      <c r="G14" s="4"/>
      <c r="I14" s="3"/>
      <c r="J14" s="3"/>
      <c r="K14" s="3"/>
      <c r="L14" s="3"/>
      <c r="M14" s="3"/>
      <c r="N14" s="4"/>
    </row>
    <row r="15" spans="1:14" ht="14.25" customHeight="1">
      <c r="A15" s="14" t="s">
        <v>1</v>
      </c>
      <c r="B15" s="3"/>
      <c r="C15" s="3"/>
      <c r="F15" s="3"/>
      <c r="G15" s="4"/>
      <c r="I15" s="5" t="s">
        <v>2</v>
      </c>
      <c r="J15" s="5"/>
      <c r="K15" s="5"/>
      <c r="L15" s="5"/>
      <c r="M15" s="3"/>
      <c r="N15" s="4"/>
    </row>
    <row r="16" spans="1:14" ht="14.25" customHeight="1">
      <c r="A16" s="14"/>
      <c r="B16" s="3"/>
      <c r="C16" s="3"/>
      <c r="F16" s="3"/>
      <c r="G16" s="4"/>
      <c r="I16" s="3"/>
      <c r="J16" s="3"/>
      <c r="K16" s="3"/>
      <c r="L16" s="3"/>
      <c r="M16" s="3"/>
      <c r="N16" s="4"/>
    </row>
    <row r="17" spans="1:14" ht="14.25" customHeight="1">
      <c r="A17" s="14" t="s">
        <v>6</v>
      </c>
      <c r="B17" s="3"/>
      <c r="C17" s="3"/>
      <c r="F17" s="15">
        <v>1308.04</v>
      </c>
      <c r="G17" s="4"/>
      <c r="I17" s="15">
        <f>SUM(F24)</f>
        <v>1496.4199999999998</v>
      </c>
      <c r="J17" s="3"/>
      <c r="K17" s="3" t="s">
        <v>84</v>
      </c>
      <c r="L17" s="2" t="s">
        <v>89</v>
      </c>
      <c r="M17" s="15">
        <f>F24*4</f>
        <v>5985.679999999999</v>
      </c>
      <c r="N17" s="4"/>
    </row>
    <row r="18" spans="1:14" ht="14.25" customHeight="1">
      <c r="A18" s="14" t="s">
        <v>9</v>
      </c>
      <c r="F18" s="15">
        <v>117.54</v>
      </c>
      <c r="G18" s="4"/>
      <c r="I18" s="3"/>
      <c r="J18" s="3"/>
      <c r="K18" s="3"/>
      <c r="L18" s="3"/>
      <c r="M18" s="3"/>
      <c r="N18" s="4"/>
    </row>
    <row r="19" spans="1:14" ht="14.25" customHeight="1">
      <c r="A19" s="14" t="s">
        <v>7</v>
      </c>
      <c r="B19" s="3"/>
      <c r="C19" s="3"/>
      <c r="F19" s="15">
        <v>9.55</v>
      </c>
      <c r="G19" s="4"/>
      <c r="I19" s="5" t="s">
        <v>3</v>
      </c>
      <c r="J19" s="5"/>
      <c r="K19" s="5"/>
      <c r="L19" s="5"/>
      <c r="M19" s="3"/>
      <c r="N19" s="4"/>
    </row>
    <row r="20" spans="1:14" ht="14.25" customHeight="1">
      <c r="A20" s="14" t="s">
        <v>11</v>
      </c>
      <c r="F20" s="15">
        <v>61.29</v>
      </c>
      <c r="G20" s="4"/>
      <c r="I20" s="3"/>
      <c r="J20" s="3"/>
      <c r="K20" s="3"/>
      <c r="L20" s="3"/>
      <c r="M20" s="3"/>
      <c r="N20" s="4"/>
    </row>
    <row r="21" spans="1:14" ht="14.25" customHeight="1">
      <c r="A21" s="14"/>
      <c r="G21" s="4"/>
      <c r="I21" s="15">
        <f>F24</f>
        <v>1496.4199999999998</v>
      </c>
      <c r="J21" s="3"/>
      <c r="K21" s="3" t="s">
        <v>90</v>
      </c>
      <c r="L21" s="3"/>
      <c r="M21" s="15">
        <f>I21*4/12</f>
        <v>498.8066666666666</v>
      </c>
      <c r="N21" s="4"/>
    </row>
    <row r="22" spans="1:14" ht="14.25" customHeight="1">
      <c r="A22" s="14"/>
      <c r="F22" s="15"/>
      <c r="G22" s="4"/>
      <c r="N22" s="4"/>
    </row>
    <row r="23" spans="1:14" ht="14.25" customHeight="1">
      <c r="A23" s="6"/>
      <c r="F23" s="16"/>
      <c r="G23" s="4"/>
      <c r="N23" s="4"/>
    </row>
    <row r="24" spans="1:14" ht="14.25" customHeight="1" thickBot="1">
      <c r="A24" s="14" t="s">
        <v>4</v>
      </c>
      <c r="F24" s="17">
        <f>SUM(F17:F23)</f>
        <v>1496.4199999999998</v>
      </c>
      <c r="G24" s="4"/>
      <c r="I24" s="5" t="s">
        <v>5</v>
      </c>
      <c r="J24" s="3"/>
      <c r="K24" s="3"/>
      <c r="L24" s="3"/>
      <c r="M24" s="17">
        <f>SUM(M17+M21)</f>
        <v>6484.486666666666</v>
      </c>
      <c r="N24" s="4"/>
    </row>
    <row r="25" spans="1:14" ht="14.25" customHeight="1" thickTop="1">
      <c r="A25" s="6"/>
      <c r="F25" s="15"/>
      <c r="G25" s="4"/>
      <c r="N25" s="4"/>
    </row>
    <row r="26" spans="1:14" ht="14.25" customHeight="1">
      <c r="A26" s="6"/>
      <c r="F26" s="15"/>
      <c r="G26" s="4"/>
      <c r="I26" s="24"/>
      <c r="J26" s="19"/>
      <c r="K26" s="19"/>
      <c r="L26" s="19"/>
      <c r="M26" s="19"/>
      <c r="N26" s="20"/>
    </row>
    <row r="27" spans="7:14" ht="14.25" customHeight="1">
      <c r="G27" s="4"/>
      <c r="I27" s="19"/>
      <c r="J27" s="19"/>
      <c r="K27" s="19"/>
      <c r="L27" s="19"/>
      <c r="M27" s="19"/>
      <c r="N27" s="20"/>
    </row>
    <row r="28" spans="7:14" ht="14.25" customHeight="1">
      <c r="G28" s="4"/>
      <c r="I28" s="23"/>
      <c r="J28" s="19"/>
      <c r="K28" s="19"/>
      <c r="L28" s="19"/>
      <c r="M28" s="15"/>
      <c r="N28" s="20"/>
    </row>
    <row r="29" spans="1:14" ht="14.25" customHeight="1">
      <c r="A29" s="6"/>
      <c r="F29" s="1"/>
      <c r="G29" s="4"/>
      <c r="I29" s="19"/>
      <c r="J29" s="19"/>
      <c r="K29" s="19"/>
      <c r="L29" s="19"/>
      <c r="M29" s="19"/>
      <c r="N29" s="20"/>
    </row>
    <row r="30" spans="1:14" ht="15.75" thickBot="1">
      <c r="A30" s="9"/>
      <c r="B30" s="10"/>
      <c r="C30" s="10"/>
      <c r="D30" s="10"/>
      <c r="E30" s="10"/>
      <c r="F30" s="10"/>
      <c r="G30" s="11"/>
      <c r="H30" s="10"/>
      <c r="I30" s="21"/>
      <c r="J30" s="21"/>
      <c r="K30" s="21"/>
      <c r="L30" s="21"/>
      <c r="M30" s="21"/>
      <c r="N30" s="22"/>
    </row>
    <row r="31" ht="13.5" thickTop="1"/>
    <row r="35" ht="14.25" customHeight="1">
      <c r="C35" s="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Uffico Stipendi Domo</dc:creator>
  <cp:keywords/>
  <dc:description/>
  <cp:lastModifiedBy>Bianciardi</cp:lastModifiedBy>
  <cp:lastPrinted>2011-10-12T15:00:28Z</cp:lastPrinted>
  <dcterms:created xsi:type="dcterms:W3CDTF">2006-01-12T16:08:40Z</dcterms:created>
  <dcterms:modified xsi:type="dcterms:W3CDTF">2012-02-01T09:06:04Z</dcterms:modified>
  <cp:category/>
  <cp:version/>
  <cp:contentType/>
  <cp:contentStatus/>
</cp:coreProperties>
</file>