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/>
  </bookViews>
  <sheets>
    <sheet name="793889" sheetId="1" r:id="rId1"/>
  </sheets>
  <calcPr calcId="114210" iterateDelta="1E-4"/>
</workbook>
</file>

<file path=xl/calcChain.xml><?xml version="1.0" encoding="utf-8"?>
<calcChain xmlns="http://schemas.openxmlformats.org/spreadsheetml/2006/main">
  <c r="M17" i="1"/>
  <c r="M22"/>
  <c r="M26"/>
  <c r="M30"/>
  <c r="M36"/>
  <c r="M39"/>
  <c r="M45"/>
  <c r="M46"/>
  <c r="M50"/>
  <c r="M51"/>
  <c r="M56"/>
  <c r="M62"/>
  <c r="M64"/>
  <c r="M66"/>
  <c r="M68"/>
  <c r="M69"/>
  <c r="M74"/>
  <c r="M75"/>
  <c r="M85"/>
  <c r="M93"/>
  <c r="M98"/>
  <c r="M108"/>
  <c r="M131"/>
  <c r="M152"/>
  <c r="M157"/>
  <c r="M159"/>
  <c r="M162"/>
  <c r="M171"/>
  <c r="M173"/>
  <c r="M176"/>
  <c r="M177"/>
  <c r="M178"/>
  <c r="O17"/>
  <c r="O22"/>
  <c r="O26"/>
  <c r="O30"/>
  <c r="O36"/>
  <c r="O39"/>
  <c r="O45"/>
  <c r="O46"/>
  <c r="O50"/>
  <c r="O51"/>
  <c r="O56"/>
  <c r="O62"/>
  <c r="O64"/>
  <c r="O66"/>
  <c r="O68"/>
  <c r="O69"/>
  <c r="O74"/>
  <c r="O75"/>
  <c r="O85"/>
  <c r="O93"/>
  <c r="O98"/>
  <c r="O108"/>
  <c r="O131"/>
  <c r="O152"/>
  <c r="O157"/>
  <c r="O159"/>
  <c r="O162"/>
  <c r="O171"/>
  <c r="O173"/>
  <c r="O176"/>
  <c r="O177"/>
  <c r="O178"/>
  <c r="Q17"/>
  <c r="Q22"/>
  <c r="Q26"/>
  <c r="Q30"/>
  <c r="Q36"/>
  <c r="Q39"/>
  <c r="Q45"/>
  <c r="Q46"/>
  <c r="Q50"/>
  <c r="Q51"/>
  <c r="Q56"/>
  <c r="Q62"/>
  <c r="Q64"/>
  <c r="Q66"/>
  <c r="Q68"/>
  <c r="Q69"/>
  <c r="Q74"/>
  <c r="Q75"/>
  <c r="Q85"/>
  <c r="Q93"/>
  <c r="Q98"/>
  <c r="Q108"/>
  <c r="Q131"/>
  <c r="Q152"/>
  <c r="Q157"/>
  <c r="Q159"/>
  <c r="Q162"/>
  <c r="Q171"/>
  <c r="Q173"/>
  <c r="Q176"/>
  <c r="Q177"/>
  <c r="Q178"/>
  <c r="F17"/>
  <c r="F22"/>
  <c r="F26"/>
  <c r="F30"/>
  <c r="F36"/>
  <c r="F39"/>
  <c r="F45"/>
  <c r="F46"/>
  <c r="F50"/>
  <c r="F51"/>
  <c r="F56"/>
  <c r="F62"/>
  <c r="F64"/>
  <c r="F66"/>
  <c r="F68"/>
  <c r="F69"/>
  <c r="F74"/>
  <c r="F75"/>
  <c r="F85"/>
  <c r="F93"/>
  <c r="F98"/>
  <c r="F108"/>
  <c r="F131"/>
  <c r="F152"/>
  <c r="F157"/>
  <c r="F159"/>
  <c r="F162"/>
  <c r="F171"/>
  <c r="F173"/>
  <c r="F176"/>
  <c r="F177"/>
  <c r="F178"/>
  <c r="G17"/>
  <c r="G22"/>
  <c r="G26"/>
  <c r="G30"/>
  <c r="G36"/>
  <c r="G39"/>
  <c r="G45"/>
  <c r="G46"/>
  <c r="G50"/>
  <c r="G51"/>
  <c r="G56"/>
  <c r="G62"/>
  <c r="G64"/>
  <c r="G66"/>
  <c r="G68"/>
  <c r="G69"/>
  <c r="G74"/>
  <c r="G75"/>
  <c r="G85"/>
  <c r="G93"/>
  <c r="G98"/>
  <c r="G108"/>
  <c r="G131"/>
  <c r="G152"/>
  <c r="G157"/>
  <c r="G159"/>
  <c r="G162"/>
  <c r="G171"/>
  <c r="G173"/>
  <c r="G176"/>
  <c r="G177"/>
  <c r="G178"/>
  <c r="H17"/>
  <c r="H22"/>
  <c r="H26"/>
  <c r="H30"/>
  <c r="H36"/>
  <c r="H39"/>
  <c r="H45"/>
  <c r="H46"/>
  <c r="H50"/>
  <c r="H51"/>
  <c r="H56"/>
  <c r="H62"/>
  <c r="H64"/>
  <c r="H66"/>
  <c r="H68"/>
  <c r="H69"/>
  <c r="H74"/>
  <c r="H75"/>
  <c r="H85"/>
  <c r="H93"/>
  <c r="H98"/>
  <c r="H108"/>
  <c r="H131"/>
  <c r="H152"/>
  <c r="H157"/>
  <c r="H159"/>
  <c r="H162"/>
  <c r="H171"/>
  <c r="H173"/>
  <c r="H176"/>
  <c r="H177"/>
  <c r="H178"/>
  <c r="I17"/>
  <c r="I22"/>
  <c r="I26"/>
  <c r="I30"/>
  <c r="I36"/>
  <c r="I39"/>
  <c r="I45"/>
  <c r="I46"/>
  <c r="I50"/>
  <c r="I51"/>
  <c r="I56"/>
  <c r="I62"/>
  <c r="I64"/>
  <c r="I66"/>
  <c r="I68"/>
  <c r="I69"/>
  <c r="I74"/>
  <c r="I75"/>
  <c r="I85"/>
  <c r="I93"/>
  <c r="I98"/>
  <c r="I108"/>
  <c r="I131"/>
  <c r="I152"/>
  <c r="I157"/>
  <c r="I159"/>
  <c r="I162"/>
  <c r="I171"/>
  <c r="I173"/>
  <c r="I176"/>
  <c r="I177"/>
  <c r="I178"/>
  <c r="J17"/>
  <c r="J22"/>
  <c r="J26"/>
  <c r="J30"/>
  <c r="J36"/>
  <c r="J39"/>
  <c r="J45"/>
  <c r="J46"/>
  <c r="J50"/>
  <c r="J51"/>
  <c r="J56"/>
  <c r="J62"/>
  <c r="J64"/>
  <c r="J66"/>
  <c r="J68"/>
  <c r="J69"/>
  <c r="J74"/>
  <c r="J75"/>
  <c r="J85"/>
  <c r="J93"/>
  <c r="J98"/>
  <c r="J108"/>
  <c r="J131"/>
  <c r="J152"/>
  <c r="J157"/>
  <c r="J159"/>
  <c r="J162"/>
  <c r="J171"/>
  <c r="J173"/>
  <c r="J176"/>
  <c r="J177"/>
  <c r="J178"/>
  <c r="K178"/>
  <c r="S178"/>
  <c r="E17"/>
  <c r="E22"/>
  <c r="E26"/>
  <c r="E30"/>
  <c r="E36"/>
  <c r="E39"/>
  <c r="E45"/>
  <c r="E46"/>
  <c r="E50"/>
  <c r="E51"/>
  <c r="E56"/>
  <c r="E62"/>
  <c r="E64"/>
  <c r="E66"/>
  <c r="E68"/>
  <c r="E69"/>
  <c r="E74"/>
  <c r="E75"/>
  <c r="E85"/>
  <c r="E93"/>
  <c r="E98"/>
  <c r="E108"/>
  <c r="E131"/>
  <c r="E152"/>
  <c r="E157"/>
  <c r="E159"/>
  <c r="E162"/>
  <c r="E171"/>
  <c r="E173"/>
  <c r="E176"/>
  <c r="E177"/>
  <c r="E178"/>
  <c r="K177"/>
  <c r="S177"/>
  <c r="K176"/>
  <c r="S176"/>
  <c r="K175"/>
  <c r="S175"/>
  <c r="K174"/>
  <c r="S174"/>
  <c r="K173"/>
  <c r="S173"/>
  <c r="T173"/>
  <c r="K171"/>
  <c r="S171"/>
  <c r="T171"/>
  <c r="K170"/>
  <c r="S170"/>
  <c r="T170"/>
  <c r="K169"/>
  <c r="S169"/>
  <c r="T169"/>
  <c r="K168"/>
  <c r="S168"/>
  <c r="T168"/>
  <c r="K167"/>
  <c r="S167"/>
  <c r="T167"/>
  <c r="K166"/>
  <c r="S166"/>
  <c r="T166"/>
  <c r="K165"/>
  <c r="S165"/>
  <c r="T165"/>
  <c r="K164"/>
  <c r="S164"/>
  <c r="T164"/>
  <c r="K163"/>
  <c r="S163"/>
  <c r="T163"/>
  <c r="K162"/>
  <c r="S162"/>
  <c r="T162"/>
  <c r="K161"/>
  <c r="S161"/>
  <c r="T161"/>
  <c r="K160"/>
  <c r="S160"/>
  <c r="T160"/>
  <c r="K159"/>
  <c r="S159"/>
  <c r="T159"/>
  <c r="K158"/>
  <c r="S158"/>
  <c r="T158"/>
  <c r="K157"/>
  <c r="S157"/>
  <c r="T157"/>
  <c r="K156"/>
  <c r="S156"/>
  <c r="T156"/>
  <c r="K155"/>
  <c r="S155"/>
  <c r="T155"/>
  <c r="K154"/>
  <c r="S154"/>
  <c r="T154"/>
  <c r="K153"/>
  <c r="S153"/>
  <c r="T153"/>
  <c r="K152"/>
  <c r="S152"/>
  <c r="T152"/>
  <c r="K151"/>
  <c r="S151"/>
  <c r="T151"/>
  <c r="K150"/>
  <c r="S150"/>
  <c r="T150"/>
  <c r="K149"/>
  <c r="S149"/>
  <c r="T149"/>
  <c r="K148"/>
  <c r="S148"/>
  <c r="T148"/>
  <c r="K147"/>
  <c r="S147"/>
  <c r="T147"/>
  <c r="K146"/>
  <c r="S146"/>
  <c r="T146"/>
  <c r="K145"/>
  <c r="S145"/>
  <c r="T145"/>
  <c r="K144"/>
  <c r="S144"/>
  <c r="T144"/>
  <c r="K143"/>
  <c r="S143"/>
  <c r="T143"/>
  <c r="K142"/>
  <c r="S142"/>
  <c r="T142"/>
  <c r="K141"/>
  <c r="S141"/>
  <c r="T141"/>
  <c r="K140"/>
  <c r="S140"/>
  <c r="T140"/>
  <c r="K139"/>
  <c r="S139"/>
  <c r="T139"/>
  <c r="K138"/>
  <c r="S138"/>
  <c r="T138"/>
  <c r="K137"/>
  <c r="S137"/>
  <c r="T137"/>
  <c r="K136"/>
  <c r="S136"/>
  <c r="T136"/>
  <c r="K135"/>
  <c r="S135"/>
  <c r="T135"/>
  <c r="K134"/>
  <c r="S134"/>
  <c r="T134"/>
  <c r="K133"/>
  <c r="S133"/>
  <c r="T133"/>
  <c r="K132"/>
  <c r="S132"/>
  <c r="T132"/>
  <c r="K131"/>
  <c r="S131"/>
  <c r="T131"/>
  <c r="K130"/>
  <c r="S130"/>
  <c r="T130"/>
  <c r="K129"/>
  <c r="S129"/>
  <c r="T129"/>
  <c r="K128"/>
  <c r="S128"/>
  <c r="T128"/>
  <c r="K127"/>
  <c r="S127"/>
  <c r="T127"/>
  <c r="K126"/>
  <c r="S126"/>
  <c r="T126"/>
  <c r="K125"/>
  <c r="S125"/>
  <c r="T125"/>
  <c r="K124"/>
  <c r="S124"/>
  <c r="T124"/>
  <c r="K123"/>
  <c r="S123"/>
  <c r="T123"/>
  <c r="K122"/>
  <c r="S122"/>
  <c r="T122"/>
  <c r="K121"/>
  <c r="S121"/>
  <c r="T121"/>
  <c r="K120"/>
  <c r="S120"/>
  <c r="T120"/>
  <c r="K119"/>
  <c r="S119"/>
  <c r="T119"/>
  <c r="K118"/>
  <c r="S118"/>
  <c r="T118"/>
  <c r="K117"/>
  <c r="S117"/>
  <c r="T117"/>
  <c r="K116"/>
  <c r="S116"/>
  <c r="T116"/>
  <c r="K115"/>
  <c r="S115"/>
  <c r="T115"/>
  <c r="K114"/>
  <c r="S114"/>
  <c r="T114"/>
  <c r="K113"/>
  <c r="S113"/>
  <c r="T113"/>
  <c r="K112"/>
  <c r="S112"/>
  <c r="T112"/>
  <c r="K111"/>
  <c r="S111"/>
  <c r="T111"/>
  <c r="K110"/>
  <c r="S110"/>
  <c r="T110"/>
  <c r="K109"/>
  <c r="S109"/>
  <c r="T109"/>
  <c r="K108"/>
  <c r="S108"/>
  <c r="T108"/>
  <c r="K107"/>
  <c r="S107"/>
  <c r="T107"/>
  <c r="K106"/>
  <c r="S106"/>
  <c r="T106"/>
  <c r="K105"/>
  <c r="S105"/>
  <c r="T105"/>
  <c r="K104"/>
  <c r="S104"/>
  <c r="T104"/>
  <c r="K103"/>
  <c r="S103"/>
  <c r="T103"/>
  <c r="K102"/>
  <c r="S102"/>
  <c r="T102"/>
  <c r="K101"/>
  <c r="S101"/>
  <c r="T101"/>
  <c r="K100"/>
  <c r="S100"/>
  <c r="T100"/>
  <c r="K99"/>
  <c r="S99"/>
  <c r="T99"/>
  <c r="K98"/>
  <c r="S98"/>
  <c r="T98"/>
  <c r="K97"/>
  <c r="S97"/>
  <c r="T97"/>
  <c r="K96"/>
  <c r="S96"/>
  <c r="T96"/>
  <c r="K95"/>
  <c r="S95"/>
  <c r="T95"/>
  <c r="K94"/>
  <c r="S94"/>
  <c r="T94"/>
  <c r="K93"/>
  <c r="S93"/>
  <c r="T93"/>
  <c r="K92"/>
  <c r="S92"/>
  <c r="T92"/>
  <c r="K91"/>
  <c r="S91"/>
  <c r="T91"/>
  <c r="K90"/>
  <c r="S90"/>
  <c r="T90"/>
  <c r="K89"/>
  <c r="S89"/>
  <c r="T89"/>
  <c r="K88"/>
  <c r="S88"/>
  <c r="T88"/>
  <c r="K87"/>
  <c r="S87"/>
  <c r="T87"/>
  <c r="K86"/>
  <c r="S86"/>
  <c r="T86"/>
  <c r="K85"/>
  <c r="S85"/>
  <c r="T85"/>
  <c r="K84"/>
  <c r="S84"/>
  <c r="T84"/>
  <c r="K83"/>
  <c r="S83"/>
  <c r="T83"/>
  <c r="K82"/>
  <c r="S82"/>
  <c r="T82"/>
  <c r="K81"/>
  <c r="S81"/>
  <c r="T81"/>
  <c r="K80"/>
  <c r="S80"/>
  <c r="T80"/>
  <c r="K79"/>
  <c r="S79"/>
  <c r="T79"/>
  <c r="K78"/>
  <c r="S78"/>
  <c r="T78"/>
  <c r="K77"/>
  <c r="S77"/>
  <c r="T77"/>
  <c r="K75"/>
  <c r="S75"/>
  <c r="L46"/>
  <c r="L51"/>
  <c r="L69"/>
  <c r="L74"/>
  <c r="L75"/>
  <c r="K74"/>
  <c r="S74"/>
  <c r="T74"/>
  <c r="K73"/>
  <c r="S73"/>
  <c r="K72"/>
  <c r="S72"/>
  <c r="K71"/>
  <c r="S71"/>
  <c r="K70"/>
  <c r="S70"/>
  <c r="K69"/>
  <c r="S69"/>
  <c r="T69"/>
  <c r="P68"/>
  <c r="P69"/>
  <c r="K68"/>
  <c r="S68"/>
  <c r="T68"/>
  <c r="N68"/>
  <c r="K67"/>
  <c r="S67"/>
  <c r="T67"/>
  <c r="K66"/>
  <c r="S66"/>
  <c r="T66"/>
  <c r="K65"/>
  <c r="S65"/>
  <c r="T65"/>
  <c r="K64"/>
  <c r="S64"/>
  <c r="T64"/>
  <c r="K63"/>
  <c r="S63"/>
  <c r="T63"/>
  <c r="K62"/>
  <c r="S62"/>
  <c r="T62"/>
  <c r="K61"/>
  <c r="S61"/>
  <c r="T61"/>
  <c r="K60"/>
  <c r="S60"/>
  <c r="T60"/>
  <c r="K59"/>
  <c r="S59"/>
  <c r="T59"/>
  <c r="K58"/>
  <c r="S58"/>
  <c r="T58"/>
  <c r="K57"/>
  <c r="S57"/>
  <c r="T57"/>
  <c r="K56"/>
  <c r="S56"/>
  <c r="T56"/>
  <c r="K55"/>
  <c r="S55"/>
  <c r="T55"/>
  <c r="K54"/>
  <c r="S54"/>
  <c r="T54"/>
  <c r="K53"/>
  <c r="S53"/>
  <c r="T53"/>
  <c r="K51"/>
  <c r="S51"/>
  <c r="K50"/>
  <c r="S50"/>
  <c r="T50"/>
  <c r="K49"/>
  <c r="S49"/>
  <c r="T49"/>
  <c r="K48"/>
  <c r="S48"/>
  <c r="T48"/>
  <c r="K47"/>
  <c r="S47"/>
  <c r="T47"/>
  <c r="K46"/>
  <c r="S46"/>
  <c r="K45"/>
  <c r="S45"/>
  <c r="T45"/>
  <c r="K44"/>
  <c r="S44"/>
  <c r="T44"/>
  <c r="K43"/>
  <c r="S43"/>
  <c r="T43"/>
  <c r="K42"/>
  <c r="S42"/>
  <c r="T42"/>
  <c r="K41"/>
  <c r="S41"/>
  <c r="T41"/>
  <c r="K40"/>
  <c r="S40"/>
  <c r="T40"/>
  <c r="K39"/>
  <c r="S39"/>
  <c r="T39"/>
  <c r="K38"/>
  <c r="S38"/>
  <c r="T38"/>
  <c r="K37"/>
  <c r="S37"/>
  <c r="T37"/>
  <c r="K36"/>
  <c r="S36"/>
  <c r="K35"/>
  <c r="S35"/>
  <c r="T35"/>
  <c r="K34"/>
  <c r="S34"/>
  <c r="T34"/>
  <c r="K33"/>
  <c r="S33"/>
  <c r="T33"/>
  <c r="K32"/>
  <c r="S32"/>
  <c r="K31"/>
  <c r="S31"/>
  <c r="K30"/>
  <c r="S30"/>
  <c r="K29"/>
  <c r="S29"/>
  <c r="T29"/>
  <c r="K28"/>
  <c r="S28"/>
  <c r="T28"/>
  <c r="K27"/>
  <c r="S27"/>
  <c r="K26"/>
  <c r="S26"/>
  <c r="K25"/>
  <c r="S25"/>
  <c r="T25"/>
  <c r="K24"/>
  <c r="S24"/>
  <c r="T24"/>
  <c r="K23"/>
  <c r="S23"/>
  <c r="K22"/>
  <c r="S22"/>
  <c r="K21"/>
  <c r="S21"/>
  <c r="T21"/>
  <c r="K20"/>
  <c r="S20"/>
  <c r="K19"/>
  <c r="S19"/>
  <c r="T19"/>
  <c r="K18"/>
  <c r="S18"/>
  <c r="K17"/>
  <c r="S17"/>
  <c r="K16"/>
  <c r="S16"/>
  <c r="T16"/>
  <c r="K15"/>
  <c r="S15"/>
  <c r="T12"/>
</calcChain>
</file>

<file path=xl/sharedStrings.xml><?xml version="1.0" encoding="utf-8"?>
<sst xmlns="http://schemas.openxmlformats.org/spreadsheetml/2006/main" count="725" uniqueCount="534">
  <si>
    <t>MODELLO CP FASE 1 - Attribuzione Costi e Ricavi Diretti ai Centri di Costo/Ricavo Aziendali</t>
  </si>
  <si>
    <t>Presidio</t>
  </si>
  <si>
    <t>OSPEDALE UNICO PLURISEDE</t>
  </si>
  <si>
    <t>FASE 1: Attribuzione Costi e Ricavi Diretti ai Centri di Costo/Ricavo Aziendali</t>
  </si>
  <si>
    <t>SOTTOSEZIONE</t>
  </si>
  <si>
    <t>Centri di Presidio:</t>
  </si>
  <si>
    <t>VOCE CP</t>
  </si>
  <si>
    <t>VOCE CE</t>
  </si>
  <si>
    <t>DESCRIZIONE VOCE CP</t>
  </si>
  <si>
    <t>CE</t>
  </si>
  <si>
    <t>Finali e Intermedi</t>
  </si>
  <si>
    <t>di Supporto</t>
  </si>
  <si>
    <t>di Servizi</t>
  </si>
  <si>
    <t>Generali</t>
  </si>
  <si>
    <t>Totale Costi</t>
  </si>
  <si>
    <t>Centri</t>
  </si>
  <si>
    <t>Centri di Servizi</t>
  </si>
  <si>
    <t>Costi</t>
  </si>
  <si>
    <t>Totale Azienda</t>
  </si>
  <si>
    <t>Strutture HSP</t>
  </si>
  <si>
    <t>Strutture STS</t>
  </si>
  <si>
    <t>Sanitario</t>
  </si>
  <si>
    <t>Alberghieri</t>
  </si>
  <si>
    <t>e Ricavi</t>
  </si>
  <si>
    <t>di</t>
  </si>
  <si>
    <t>Amministrativi</t>
  </si>
  <si>
    <t>(in quadratura CE)</t>
  </si>
  <si>
    <t>Differenza (CE-L)</t>
  </si>
  <si>
    <t>Diretti di Presidio</t>
  </si>
  <si>
    <t>Territorio</t>
  </si>
  <si>
    <t>e Centrali Aziendali</t>
  </si>
  <si>
    <t>non ripartiti</t>
  </si>
  <si>
    <t>solo per i valori da CE</t>
  </si>
  <si>
    <t>A</t>
  </si>
  <si>
    <t>B</t>
  </si>
  <si>
    <t>C</t>
  </si>
  <si>
    <t>D</t>
  </si>
  <si>
    <t>E</t>
  </si>
  <si>
    <t>F = A +B+ C+ D+ E</t>
  </si>
  <si>
    <t>G</t>
  </si>
  <si>
    <t>H</t>
  </si>
  <si>
    <t>I</t>
  </si>
  <si>
    <t>L=F+G+H+I</t>
  </si>
  <si>
    <t>PARTE I RICAVI</t>
  </si>
  <si>
    <t>SEZIONE I - FINANZIAMENTO DA REGIONE</t>
  </si>
  <si>
    <t>R01</t>
  </si>
  <si>
    <t>R01010</t>
  </si>
  <si>
    <t>Ricavo Figurativo_R01010</t>
  </si>
  <si>
    <t>Ricavi Prestazioni Ricovero Residenti ASL</t>
  </si>
  <si>
    <t>0</t>
  </si>
  <si>
    <t>R01020</t>
  </si>
  <si>
    <t>AA0350+AA0460</t>
  </si>
  <si>
    <t>Ricavi Prestazioni Ricovero Non Residenti</t>
  </si>
  <si>
    <t>R01TOT</t>
  </si>
  <si>
    <t>Totale PRESTAZIONI RICOVERO</t>
  </si>
  <si>
    <t>R02</t>
  </si>
  <si>
    <t>R02010</t>
  </si>
  <si>
    <t>Ricavo Figurativo_R02010</t>
  </si>
  <si>
    <t>Ricavi Prestazioni Ambulatoriale Residenti ASL</t>
  </si>
  <si>
    <t>R02020</t>
  </si>
  <si>
    <t>AA0360+AA0470+AA0950+AA0960</t>
  </si>
  <si>
    <t>Ricavi Prestazioni Ambulatoriale Non Residenti</t>
  </si>
  <si>
    <t>R02030</t>
  </si>
  <si>
    <t>Ricavo Figurativo_R02030</t>
  </si>
  <si>
    <t>Ricavi Cessione Emocomponenti Residenti ASL</t>
  </si>
  <si>
    <t>R02040</t>
  </si>
  <si>
    <t>AA0550+AA0424</t>
  </si>
  <si>
    <t>Ricavi Cessione Emocomponenti Non Residenti</t>
  </si>
  <si>
    <t>R02TOT</t>
  </si>
  <si>
    <t>Totale PRESTAZIONI AMBULATORIALE</t>
  </si>
  <si>
    <t>R03</t>
  </si>
  <si>
    <t>R03010</t>
  </si>
  <si>
    <t>Ricavo Figurativo_R03010</t>
  </si>
  <si>
    <t>Ricavi Prestazioni PS Residenti ASL</t>
  </si>
  <si>
    <t>R03020</t>
  </si>
  <si>
    <t>AA0361+ AA0471</t>
  </si>
  <si>
    <t>Ricavi PS Non Residenti</t>
  </si>
  <si>
    <t>R03030</t>
  </si>
  <si>
    <t>AA0631</t>
  </si>
  <si>
    <t xml:space="preserve">mobilità attiva extraregione da privati - prestazioni PS SSN non seguite da ricovero </t>
  </si>
  <si>
    <t>R03TOT</t>
  </si>
  <si>
    <t>Totale PRONTO SOCCORSO (Prestazioni non seguite da ricovero)</t>
  </si>
  <si>
    <t>R04</t>
  </si>
  <si>
    <t>R04010</t>
  </si>
  <si>
    <t>Ricavo Figurativo_R04010</t>
  </si>
  <si>
    <t>Ricavi Prestazioni File F Residenti ASL</t>
  </si>
  <si>
    <t>R04020</t>
  </si>
  <si>
    <t>AA0380+AA0490</t>
  </si>
  <si>
    <t>Ricavi Prestazioni File F Non Residenti</t>
  </si>
  <si>
    <t>R04030</t>
  </si>
  <si>
    <t>AA0640</t>
  </si>
  <si>
    <t>mobilità attiva extraregionale da privati - prest.di file F</t>
  </si>
  <si>
    <t>R04TOT</t>
  </si>
  <si>
    <t>Totale DISTRIBUZIONE DIRETTA FARMACI</t>
  </si>
  <si>
    <t>R05</t>
  </si>
  <si>
    <t>R05010</t>
  </si>
  <si>
    <t>Ricavo Figurativo_R05010</t>
  </si>
  <si>
    <t xml:space="preserve">Ricavi Prest.Trasporto Sanitario Residenti ASL </t>
  </si>
  <si>
    <t>R05020</t>
  </si>
  <si>
    <t>Ricavo Figurativo_R05020</t>
  </si>
  <si>
    <t>Ricavi Altre Prestazioni Sanitarie Residenti ASL</t>
  </si>
  <si>
    <t>R05030</t>
  </si>
  <si>
    <t>AA0420+AA0530</t>
  </si>
  <si>
    <t>Ricavi Prest.Trasporto Sanitario Non Residenti</t>
  </si>
  <si>
    <t>R05040</t>
  </si>
  <si>
    <t>AA0421+AA0422+AA0423+AA0425+AA0430+AA0541+AA0542+AA0570+AA0561+AA0970</t>
  </si>
  <si>
    <t>Ricavi Altre Prestazioni Sanitarie Non Residenti</t>
  </si>
  <si>
    <t>R05050</t>
  </si>
  <si>
    <t>AA0370+AA0390+AA0400+AA0410+AA0480+AA0500+AA0510+AA0520+AA0620+AA0630+AA0650</t>
  </si>
  <si>
    <t>Ricavi Prestazioni Sanitarie Non di Competenza dei Presidi Ospedalieri</t>
  </si>
  <si>
    <t>R05TOT</t>
  </si>
  <si>
    <t>Totale ALTRE PRESTAZIONI SANITARIE E SOCIOSANITARIE</t>
  </si>
  <si>
    <t>R06</t>
  </si>
  <si>
    <t>R06010</t>
  </si>
  <si>
    <t>AA0034</t>
  </si>
  <si>
    <t>Funzioni - Pronto Soccorso</t>
  </si>
  <si>
    <t>R06020</t>
  </si>
  <si>
    <t>AA0035</t>
  </si>
  <si>
    <t>Funzioni - Altro</t>
  </si>
  <si>
    <t>AA0033</t>
  </si>
  <si>
    <t>R06TOT</t>
  </si>
  <si>
    <t>Totale FINANZIAMENTO FUNZIONI</t>
  </si>
  <si>
    <t>R07</t>
  </si>
  <si>
    <t>R07010</t>
  </si>
  <si>
    <t>AA0040+AA0280-BA2780</t>
  </si>
  <si>
    <t xml:space="preserve">FSR vincolato di competenza dell'esercizio </t>
  </si>
  <si>
    <t>R07020</t>
  </si>
  <si>
    <t>AA0070+AA0290-BA2790</t>
  </si>
  <si>
    <t>Contributi da Regione Extra Fondo Vincolato</t>
  </si>
  <si>
    <t>R07030</t>
  </si>
  <si>
    <t>AA0090</t>
  </si>
  <si>
    <t>Contributi da Regione Extra Fondo LEA Aggiuntivi</t>
  </si>
  <si>
    <t>R07040</t>
  </si>
  <si>
    <t>AA0190+AA0200+AA0300-BA2800</t>
  </si>
  <si>
    <t>Contributi Ministero Salute per Ricerca</t>
  </si>
  <si>
    <t>R07050</t>
  </si>
  <si>
    <t>AA0210</t>
  </si>
  <si>
    <t>Contributi da Regione Extra Fondo per Ricerca</t>
  </si>
  <si>
    <t>R07TOT</t>
  </si>
  <si>
    <t>Totale FONDI VINCOLATI</t>
  </si>
  <si>
    <t>R08</t>
  </si>
  <si>
    <t>R08TOT</t>
  </si>
  <si>
    <t>TOTALE REMUNERAZIONE TARIFFARIA ED EXTRA-TARIFFARIA (R1+R2+R3+R4+R5+R6+R7)</t>
  </si>
  <si>
    <t>R09</t>
  </si>
  <si>
    <t>R09010</t>
  </si>
  <si>
    <t>AA0031+AA0032+AA0036+AA0271-BA2771</t>
  </si>
  <si>
    <t>Contributo Regione Quota FSR Indistinto (solo Quota Capitaria e Altro) + l'indistinto finalizzato al netto dell'accantonamento</t>
  </si>
  <si>
    <t>R09020</t>
  </si>
  <si>
    <t>AA0080+AA0100</t>
  </si>
  <si>
    <t>Contributo Regione Extra Fondo</t>
  </si>
  <si>
    <t>R09030</t>
  </si>
  <si>
    <t>AA0240</t>
  </si>
  <si>
    <t>Rettifica Contributi C/Esercizio per Destinazione ad Investimenti</t>
  </si>
  <si>
    <t xml:space="preserve">R09TOT </t>
  </si>
  <si>
    <t>Totale FINANZIAMENTO INDISTINTO</t>
  </si>
  <si>
    <t>R10</t>
  </si>
  <si>
    <t>R10TOT</t>
  </si>
  <si>
    <t>TOTALE FINANZIAMENTO DA REGIONE: sottosezioni R8+R9</t>
  </si>
  <si>
    <t>SEZIONE II - ENTRATE DIRETTE E PROVENTI FINANZIARI E STRAORDINARI</t>
  </si>
  <si>
    <t>R11</t>
  </si>
  <si>
    <t>R11010</t>
  </si>
  <si>
    <t>AA0110</t>
  </si>
  <si>
    <t>Contributi da Aziende Sanitarie della Regione</t>
  </si>
  <si>
    <t>R11020</t>
  </si>
  <si>
    <t>AA0140</t>
  </si>
  <si>
    <t xml:space="preserve">Contributi da Ministero della Salute e da Altri Soggetti Pubblici (Extra Fondo) </t>
  </si>
  <si>
    <t>R11030</t>
  </si>
  <si>
    <t>AA0220+AA0230+AA0310-BA2810-BA2811</t>
  </si>
  <si>
    <t>Contributi da Privati per Ricerca e in C/Esercizio</t>
  </si>
  <si>
    <t>R11TOT</t>
  </si>
  <si>
    <t>Totale CONTRIBUTI da SOGGETTI DIVERSI da REGIONE</t>
  </si>
  <si>
    <t>R12</t>
  </si>
  <si>
    <t>R12010</t>
  </si>
  <si>
    <t>AA0440</t>
  </si>
  <si>
    <t>ricavi prestioni sanitarie e sociosanitarie ad altri soggetti pubblici</t>
  </si>
  <si>
    <t>R12020</t>
  </si>
  <si>
    <t>AA0600+AA0601</t>
  </si>
  <si>
    <t>mobilità attiva internazionale</t>
  </si>
  <si>
    <t>R12030</t>
  </si>
  <si>
    <t>AA0660</t>
  </si>
  <si>
    <t>ricavi per prestazioni sanitarie e sociosanitarie da privato</t>
  </si>
  <si>
    <t>R12040</t>
  </si>
  <si>
    <t>AA0680+AA0690+AA0700+AA0710+AA0720+AA0730+AA0740</t>
  </si>
  <si>
    <t>ricavi intramoenia</t>
  </si>
  <si>
    <t>R12050</t>
  </si>
  <si>
    <t>AA0602</t>
  </si>
  <si>
    <t>Altre prestazioni sanitarie e sociosanitarie a rilevanza sanitaria ad Aziende sanitarie e casse mutua estera - (fatturate direttamente)</t>
  </si>
  <si>
    <t>R12TOT</t>
  </si>
  <si>
    <t>Totale RICAVI per PRESTAZIONI SANITARIE EXTRA SSN</t>
  </si>
  <si>
    <t>R13</t>
  </si>
  <si>
    <t>R13010</t>
  </si>
  <si>
    <t>AA0750+AA0980+AA1050+AA1060</t>
  </si>
  <si>
    <t>altri ricavi e proventi</t>
  </si>
  <si>
    <t xml:space="preserve">R13TOT </t>
  </si>
  <si>
    <t>Totale ALTRI RICAVI E PROVENTI</t>
  </si>
  <si>
    <t>R14</t>
  </si>
  <si>
    <t>R14010</t>
  </si>
  <si>
    <t>CA0010+CA0050</t>
  </si>
  <si>
    <t>interessi attivi e altri proventi finanziari</t>
  </si>
  <si>
    <t>R14TOT</t>
  </si>
  <si>
    <t>Totale PROVENTI FINANZIARI</t>
  </si>
  <si>
    <t>R15</t>
  </si>
  <si>
    <t>R15010</t>
  </si>
  <si>
    <t>DA0010+EA0010</t>
  </si>
  <si>
    <t>rivalutazioni e proventi straordinari</t>
  </si>
  <si>
    <t>R15TOT</t>
  </si>
  <si>
    <t>Totale PROVENTI STRAORDINARI</t>
  </si>
  <si>
    <t>R16</t>
  </si>
  <si>
    <t>R16TOT</t>
  </si>
  <si>
    <t>TOTALE ENTRATE DIRETTE e PROVENTI FINANZIARI E STRAORDINARI (R11+R12+R13+R14+R15)</t>
  </si>
  <si>
    <t>R17</t>
  </si>
  <si>
    <t>R17010</t>
  </si>
  <si>
    <t>Ricavo Figurativo_R17010</t>
  </si>
  <si>
    <t xml:space="preserve"> Ricavi Figurativi da Vendita Prestazioni di Centri Finali e/o intermedi vs altra articolazione territoriale</t>
  </si>
  <si>
    <t>R17020</t>
  </si>
  <si>
    <t>Ricavo Figurativo_R17020</t>
  </si>
  <si>
    <t xml:space="preserve"> Ricavi Figurativi da attività Centri di supporto sanitario, ammnistrativo e/o alberghiero</t>
  </si>
  <si>
    <t>R17030</t>
  </si>
  <si>
    <t>Differenza mobilità attiva di competenza (CP) e mobilità attiva da CE</t>
  </si>
  <si>
    <t>R17040</t>
  </si>
  <si>
    <t>Storno ticket (valore negativo)</t>
  </si>
  <si>
    <t>R17TOT</t>
  </si>
  <si>
    <t>Ricavi Figurativi e quadrature CE</t>
  </si>
  <si>
    <t>R18</t>
  </si>
  <si>
    <t>R18TOT</t>
  </si>
  <si>
    <t>TOTALE RICAVI (R10+R16+R17)</t>
  </si>
  <si>
    <t>SEZIONE COSTI</t>
  </si>
  <si>
    <t>C01</t>
  </si>
  <si>
    <t>C01010</t>
  </si>
  <si>
    <t>BA0030+BA0301+BA2671</t>
  </si>
  <si>
    <t>prodotti farmaceutici ed emoderivati</t>
  </si>
  <si>
    <t>C01020</t>
  </si>
  <si>
    <t>BA0070+BA2672</t>
  </si>
  <si>
    <t>sangue ed emocomponenti</t>
  </si>
  <si>
    <t>C01030</t>
  </si>
  <si>
    <t>BA0210+BA0303+BA2673</t>
  </si>
  <si>
    <t>dispositivi medici</t>
  </si>
  <si>
    <t>C01040</t>
  </si>
  <si>
    <t>BA0250+BA0304+BA2674</t>
  </si>
  <si>
    <t>prodotti dietetici</t>
  </si>
  <si>
    <t>C01050</t>
  </si>
  <si>
    <t>BA0260+BA0305+BA2675</t>
  </si>
  <si>
    <t>materiali per la profilassi (vaccini)</t>
  </si>
  <si>
    <t>C01060</t>
  </si>
  <si>
    <t>BA0270+BA0306+BA2676</t>
  </si>
  <si>
    <t>prodotti chimici</t>
  </si>
  <si>
    <t>C01070</t>
  </si>
  <si>
    <t>BA0280+BA0307+BA2677</t>
  </si>
  <si>
    <t>materiali e prodotti per uso veterinario</t>
  </si>
  <si>
    <t>C01080</t>
  </si>
  <si>
    <t>BA0290+BA0308+BA2678</t>
  </si>
  <si>
    <t>altri beni e prodotti sanitari</t>
  </si>
  <si>
    <t>C01TOT</t>
  </si>
  <si>
    <t xml:space="preserve">Totale consumi sanitari_x005F_x000D_
</t>
  </si>
  <si>
    <t>C02</t>
  </si>
  <si>
    <t>C02010</t>
  </si>
  <si>
    <t>BA0320+BA2681</t>
  </si>
  <si>
    <t>prodotti alimentari</t>
  </si>
  <si>
    <t>C02020</t>
  </si>
  <si>
    <t>BA0330+BA2682</t>
  </si>
  <si>
    <t>materiali guardaroba, pulizia e convivenza</t>
  </si>
  <si>
    <t>C02030</t>
  </si>
  <si>
    <t>BA0340+BA2683</t>
  </si>
  <si>
    <t>combustibili, carburanti e lubrificanti</t>
  </si>
  <si>
    <t>C02040</t>
  </si>
  <si>
    <t>BA0350+BA2684</t>
  </si>
  <si>
    <t>supporti informatici e cancelleria</t>
  </si>
  <si>
    <t>C02050</t>
  </si>
  <si>
    <t>BA0360+BA2685</t>
  </si>
  <si>
    <t>materiali per la manutenzione</t>
  </si>
  <si>
    <t>C02060</t>
  </si>
  <si>
    <t>BA0370+BA2686</t>
  </si>
  <si>
    <t>altri beni e prodotti non sanitari</t>
  </si>
  <si>
    <t>C02070</t>
  </si>
  <si>
    <t>BA0380</t>
  </si>
  <si>
    <t>beni e prodotti non sanitari da Aziende Sanitarie della Regione</t>
  </si>
  <si>
    <t>C02TOT</t>
  </si>
  <si>
    <t>Totale consumi non sanitari</t>
  </si>
  <si>
    <t>C03</t>
  </si>
  <si>
    <t>C03010</t>
  </si>
  <si>
    <t>BA0530-BA0570-BA0580-BA0630-BA0631</t>
  </si>
  <si>
    <t>acquisto servizi sanit.assist.spec.ambulatoriale</t>
  </si>
  <si>
    <t>C03020</t>
  </si>
  <si>
    <t>BA0570+BA2760+BA2850</t>
  </si>
  <si>
    <t>acquisto servizi da medici SUMAI</t>
  </si>
  <si>
    <t>C03030</t>
  </si>
  <si>
    <t>BA1090</t>
  </si>
  <si>
    <t>acquisto prestazioni di trasporto sanitario</t>
  </si>
  <si>
    <t>C03040</t>
  </si>
  <si>
    <t>BA0410+BA0490+BA0640+BA0700+BA0750+BA0800+BA0900+BA0960+BA1030+BA1140+BA1540+BA2730+BA2840+EA0410+EA0420+EA0430+EA0510+EA0520+EA0530+BA1541+BA1542+BA0580+BA0630+BA0631</t>
  </si>
  <si>
    <t xml:space="preserve">conti relativi ad acquisto di prestazioni non di pertinenza dei presidi ospedalieri </t>
  </si>
  <si>
    <t>C03TOT</t>
  </si>
  <si>
    <t>Totale prestazioni sanitarie</t>
  </si>
  <si>
    <t>C04</t>
  </si>
  <si>
    <t>C04010</t>
  </si>
  <si>
    <t>BA1280</t>
  </si>
  <si>
    <t>rimborsi, assegni e contributi sanitari</t>
  </si>
  <si>
    <t>C04020</t>
  </si>
  <si>
    <t>BA1350-BA1420</t>
  </si>
  <si>
    <t>consulenze, collaborazioni ecc.sanitarie</t>
  </si>
  <si>
    <t>C04030</t>
  </si>
  <si>
    <t>BA1490-BA1540-BA1541-BA1542</t>
  </si>
  <si>
    <t>altri servizi sanitari</t>
  </si>
  <si>
    <t>C04040</t>
  </si>
  <si>
    <t>BA1880</t>
  </si>
  <si>
    <t>formazione</t>
  </si>
  <si>
    <t>C04050</t>
  </si>
  <si>
    <t>BA1940</t>
  </si>
  <si>
    <t>manutenzioni e riparazioni attrezzature sanitarie e scientifiche</t>
  </si>
  <si>
    <t>C04060</t>
  </si>
  <si>
    <t>BA2020+BA2050</t>
  </si>
  <si>
    <t>canoni noleggio e leasign area sanitaria</t>
  </si>
  <si>
    <t>C04070</t>
  </si>
  <si>
    <t>BA2061</t>
  </si>
  <si>
    <t>canoni di project financing</t>
  </si>
  <si>
    <t>C04080</t>
  </si>
  <si>
    <t>BA1200</t>
  </si>
  <si>
    <t>Compartecipazione al personale per att. libero-prof. (intramoenia)</t>
  </si>
  <si>
    <t>C04090</t>
  </si>
  <si>
    <t>YA0040</t>
  </si>
  <si>
    <t>IRAP relativa ad attività di libera professione (intramoenia)</t>
  </si>
  <si>
    <t>C04TOT</t>
  </si>
  <si>
    <t>Totale servizi sanitari per erogazione prestazioni</t>
  </si>
  <si>
    <t>C05</t>
  </si>
  <si>
    <t>C05010</t>
  </si>
  <si>
    <t>BA1580</t>
  </si>
  <si>
    <t>servizi non sanitari: lavanderia</t>
  </si>
  <si>
    <t>C05020</t>
  </si>
  <si>
    <t>BA1590</t>
  </si>
  <si>
    <t>servizi non sanitari: pulizia</t>
  </si>
  <si>
    <t>C05030</t>
  </si>
  <si>
    <t>BA1601+ BA1602</t>
  </si>
  <si>
    <t>servizi non sanitari: mensa (dipendenti + degenti)</t>
  </si>
  <si>
    <t>C05040</t>
  </si>
  <si>
    <t>BA1610</t>
  </si>
  <si>
    <t>servizi non sanitari: riscaldamento</t>
  </si>
  <si>
    <t>C05050</t>
  </si>
  <si>
    <t>BA1620</t>
  </si>
  <si>
    <t>servizi non sanitari: elaborazione dati</t>
  </si>
  <si>
    <t>C05060</t>
  </si>
  <si>
    <t>BA1630</t>
  </si>
  <si>
    <t>servizi non sanitari: trasporti non sanitari</t>
  </si>
  <si>
    <t>C05070</t>
  </si>
  <si>
    <t>BA1640</t>
  </si>
  <si>
    <t>servizi non sanitari: smaltimento rifiuti</t>
  </si>
  <si>
    <t>C05080</t>
  </si>
  <si>
    <t>BA1650</t>
  </si>
  <si>
    <t>servizi non sanitari: utenze telefoniche</t>
  </si>
  <si>
    <t>C05090</t>
  </si>
  <si>
    <t>BA1660</t>
  </si>
  <si>
    <t>servizi non sanitari: utenze elettriche</t>
  </si>
  <si>
    <t>C05100</t>
  </si>
  <si>
    <t>BA1670</t>
  </si>
  <si>
    <t>servizi non sanitari:altre  utenze</t>
  </si>
  <si>
    <t>C05110</t>
  </si>
  <si>
    <t>BA1690</t>
  </si>
  <si>
    <t>servizi non sanitari: premi assic. RC profess.</t>
  </si>
  <si>
    <t>C05120</t>
  </si>
  <si>
    <t>BA2740+BA2741</t>
  </si>
  <si>
    <t>accantonamenti copertura rischi - autoassicuraz.e per franchigia assicurativa</t>
  </si>
  <si>
    <t>C05130</t>
  </si>
  <si>
    <t>BA1700</t>
  </si>
  <si>
    <t>servizi non sanitari: altri premi assicurativi</t>
  </si>
  <si>
    <t>C05140</t>
  </si>
  <si>
    <t>BA1710</t>
  </si>
  <si>
    <t>servizi non sanitari: altri servizi non sanitari</t>
  </si>
  <si>
    <t>C05150</t>
  </si>
  <si>
    <t>BA1750-BA1810</t>
  </si>
  <si>
    <t>consulenze, collaborazioni ecc. non sanitarie</t>
  </si>
  <si>
    <t>C05190</t>
  </si>
  <si>
    <t>BA1920</t>
  </si>
  <si>
    <t>manutenzione fabbricati e loro pertinenze</t>
  </si>
  <si>
    <t>C05200</t>
  </si>
  <si>
    <t>BA1930</t>
  </si>
  <si>
    <t>manutenzione impianti e macchinari</t>
  </si>
  <si>
    <t>C05210</t>
  </si>
  <si>
    <t>BA1950</t>
  </si>
  <si>
    <t>manutenzione mobili e arredi</t>
  </si>
  <si>
    <t>C05220</t>
  </si>
  <si>
    <t>BA1960</t>
  </si>
  <si>
    <t>manutenzione automezzi</t>
  </si>
  <si>
    <t>C05230</t>
  </si>
  <si>
    <t>BA1970+BA1980</t>
  </si>
  <si>
    <t>altre manutenzioni e manutenzioni da Aziende Sanitarie della Regione</t>
  </si>
  <si>
    <t>C05240</t>
  </si>
  <si>
    <t>BA2000</t>
  </si>
  <si>
    <t>fitti passivi</t>
  </si>
  <si>
    <t>C05250</t>
  </si>
  <si>
    <t>BA2030+BA2060+BA2070</t>
  </si>
  <si>
    <t>noleggi e leasing area non sanitari</t>
  </si>
  <si>
    <t>C05TOT</t>
  </si>
  <si>
    <t>Totale servizi non sanitari</t>
  </si>
  <si>
    <t>C06 (Somma nel LA di C6+C7-C8-C9)</t>
  </si>
  <si>
    <t>C06010</t>
  </si>
  <si>
    <t>BA2110</t>
  </si>
  <si>
    <t>costo del personale dirigente medico</t>
  </si>
  <si>
    <t>C06020</t>
  </si>
  <si>
    <t>BA2150</t>
  </si>
  <si>
    <t>costo del personale dirigente non medico</t>
  </si>
  <si>
    <t>C06030</t>
  </si>
  <si>
    <t>BA2190</t>
  </si>
  <si>
    <t>costo del personale comparto sanitario</t>
  </si>
  <si>
    <t>C06040</t>
  </si>
  <si>
    <t>BA2240</t>
  </si>
  <si>
    <t>costo del personale dirigente ruolo professionale</t>
  </si>
  <si>
    <t>C06050</t>
  </si>
  <si>
    <t>BA2280</t>
  </si>
  <si>
    <t>costo del personale comparto ruolo professionale</t>
  </si>
  <si>
    <t>C06060</t>
  </si>
  <si>
    <t>BA2330</t>
  </si>
  <si>
    <t>costo del personale dirigente ruolo tecnico</t>
  </si>
  <si>
    <t>C06070</t>
  </si>
  <si>
    <t>BA2370</t>
  </si>
  <si>
    <t>costo del personale comparto ruolo tecnico</t>
  </si>
  <si>
    <t>C06080</t>
  </si>
  <si>
    <t>BA2420</t>
  </si>
  <si>
    <t>costo del personale dirigenti ruolo amministrativo</t>
  </si>
  <si>
    <t>C06090</t>
  </si>
  <si>
    <t>BA2460</t>
  </si>
  <si>
    <t>costo del personale comparto ruolo amministrativo</t>
  </si>
  <si>
    <t>C06100</t>
  </si>
  <si>
    <t>BA1420</t>
  </si>
  <si>
    <t>indennità pers.univ.area sanitaria</t>
  </si>
  <si>
    <t>C06110</t>
  </si>
  <si>
    <t>BA1810</t>
  </si>
  <si>
    <t>indennità pers.univ.area non sanitaria</t>
  </si>
  <si>
    <t>C06120</t>
  </si>
  <si>
    <t>BA2720</t>
  </si>
  <si>
    <t>accantonamenti contenzioso personale dipendente</t>
  </si>
  <si>
    <t>C06130</t>
  </si>
  <si>
    <t>BA2860</t>
  </si>
  <si>
    <t>acc.rinnovi contratt.dirigenza medica</t>
  </si>
  <si>
    <t>C06140</t>
  </si>
  <si>
    <t>BA2870</t>
  </si>
  <si>
    <t>acc.rinnovi contratt.dirigenza non  medica</t>
  </si>
  <si>
    <t>C06150</t>
  </si>
  <si>
    <t>BA2880</t>
  </si>
  <si>
    <t>acc.rinnovi contratt.comparto</t>
  </si>
  <si>
    <t>C06160</t>
  </si>
  <si>
    <t>EA0370+EA0500</t>
  </si>
  <si>
    <t>sopravv.insussit.passive relative al personale</t>
  </si>
  <si>
    <t>C06170</t>
  </si>
  <si>
    <t>YA0020</t>
  </si>
  <si>
    <t>IRAP personale dipendente</t>
  </si>
  <si>
    <t>C06180</t>
  </si>
  <si>
    <t>BA2881</t>
  </si>
  <si>
    <t>Acc. per Trattamento di fine rapporto dipendenti</t>
  </si>
  <si>
    <t>C06190</t>
  </si>
  <si>
    <t>BA2882</t>
  </si>
  <si>
    <t>Acc. per Trattamenti di quiescenza e simili</t>
  </si>
  <si>
    <t>C06200</t>
  </si>
  <si>
    <t>BA2883</t>
  </si>
  <si>
    <t>Acc. per Fondi integrativi pensione</t>
  </si>
  <si>
    <t>C06TOT</t>
  </si>
  <si>
    <t>Totale personale</t>
  </si>
  <si>
    <t>C10</t>
  </si>
  <si>
    <t>C10010</t>
  </si>
  <si>
    <t>BA2570</t>
  </si>
  <si>
    <t>ammortamenti immobilizzazioni immateriali</t>
  </si>
  <si>
    <t>C10020</t>
  </si>
  <si>
    <t>BA2600</t>
  </si>
  <si>
    <t>ammortamenti fabbricati disponibili</t>
  </si>
  <si>
    <t>C10030</t>
  </si>
  <si>
    <t>BA2610</t>
  </si>
  <si>
    <t>ammortamenti fabbricati indisponibili</t>
  </si>
  <si>
    <t>C10040</t>
  </si>
  <si>
    <t>BA2620</t>
  </si>
  <si>
    <t>ammortamenti delle altre immobilizzazioni materiali</t>
  </si>
  <si>
    <t>C10TOT</t>
  </si>
  <si>
    <t xml:space="preserve">Totale ammortamenti_x005F_x000D_
</t>
  </si>
  <si>
    <t>C11</t>
  </si>
  <si>
    <t>C11010</t>
  </si>
  <si>
    <t>EA0280-EA0370-EA0410-EA0420-EA0430-EA0500-EA0510-EA0520-EA0530</t>
  </si>
  <si>
    <t>altri oneri straordinari</t>
  </si>
  <si>
    <t>C11TOT</t>
  </si>
  <si>
    <t>Totale sopravvenienze e insussustenze</t>
  </si>
  <si>
    <t>C12</t>
  </si>
  <si>
    <t>C12010</t>
  </si>
  <si>
    <t>CA0110+CA0150</t>
  </si>
  <si>
    <t>interessi passivi e altri oneri</t>
  </si>
  <si>
    <t>C12020</t>
  </si>
  <si>
    <t>DA0020+EA0270</t>
  </si>
  <si>
    <t>svalutazioni e minusvalenze</t>
  </si>
  <si>
    <t>C12TOT</t>
  </si>
  <si>
    <t>Totale oneri finanziari, svalutazioni, minusvalenze</t>
  </si>
  <si>
    <t>C13</t>
  </si>
  <si>
    <t>C13010</t>
  </si>
  <si>
    <t>BA2500</t>
  </si>
  <si>
    <t>oneri diversi di gestione</t>
  </si>
  <si>
    <t>C13020</t>
  </si>
  <si>
    <t>BA2630</t>
  </si>
  <si>
    <t>svalutazione immobilizzazioni e crediti</t>
  </si>
  <si>
    <t>C13030</t>
  </si>
  <si>
    <t>BA2710</t>
  </si>
  <si>
    <t>accantonamenti per rischi cause civili ed oneri processuali</t>
  </si>
  <si>
    <t>C13040</t>
  </si>
  <si>
    <t>BA2750</t>
  </si>
  <si>
    <t>altri accantonamenti per rischi</t>
  </si>
  <si>
    <t>C13050</t>
  </si>
  <si>
    <t>BA2751</t>
  </si>
  <si>
    <t>accantonamenti per interessi di mora</t>
  </si>
  <si>
    <t>C13060</t>
  </si>
  <si>
    <t>BA2890</t>
  </si>
  <si>
    <t>altri accantonamenti</t>
  </si>
  <si>
    <t>C13070</t>
  </si>
  <si>
    <t>YZ9999-YA0020-YA0040</t>
  </si>
  <si>
    <t>imposte e tasse al netto IRAP personale dipendente e per attività di libera professione</t>
  </si>
  <si>
    <t>C13080</t>
  </si>
  <si>
    <t>BA2884</t>
  </si>
  <si>
    <t>Acc. Incentivi funzioni tecniche art. 113 D.lgs 50/2016</t>
  </si>
  <si>
    <t>C13TOT</t>
  </si>
  <si>
    <t>Totale altri costi</t>
  </si>
  <si>
    <t>C14</t>
  </si>
  <si>
    <t>I codici CE figli sono nei ricavi con segno negativo (BA2770)</t>
  </si>
  <si>
    <t>C14TOT</t>
  </si>
  <si>
    <t>Accantonamenti quote inutilizzate contributi vincolati</t>
  </si>
  <si>
    <t>C15</t>
  </si>
  <si>
    <t>C15TOT</t>
  </si>
  <si>
    <t>TOTALE COSTI da C1 a C14</t>
  </si>
  <si>
    <t>C16</t>
  </si>
  <si>
    <t>C16010</t>
  </si>
  <si>
    <t>Costo Figurativo_R16010</t>
  </si>
  <si>
    <t>Costi Figurativi per Acquisto Prestazioni da diversa articolazione aziendale</t>
  </si>
  <si>
    <t>C16020</t>
  </si>
  <si>
    <t>Costo Figurativo_R16020</t>
  </si>
  <si>
    <t>Costi Figurativi per utilizzo servizi sanitari, amministrativi e/o alberghieri da altra articolazione aziendale</t>
  </si>
  <si>
    <t>C16TOT</t>
  </si>
  <si>
    <t xml:space="preserve">Totale Costi Figurativi </t>
  </si>
  <si>
    <t>C17</t>
  </si>
  <si>
    <t>C17TOT</t>
  </si>
  <si>
    <t>TOTALE COSTI (C15+C16)</t>
  </si>
  <si>
    <t>RES</t>
  </si>
  <si>
    <t>RES999</t>
  </si>
  <si>
    <t>RISULTATO DI ESERCIZIO: sottosezioni R18 - C17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</si>
</sst>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  <family val="2"/>
      <charset val="1"/>
    </font>
    <font>
      <sz val="8"/>
      <color indexed="8"/>
      <name val="MS Sans Serif"/>
      <family val="2"/>
      <charset val="1"/>
    </font>
    <font>
      <b/>
      <sz val="10"/>
      <color indexed="8"/>
      <name val="MS Sans Serif"/>
      <family val="2"/>
      <charset val="1"/>
    </font>
    <font>
      <sz val="8.25"/>
      <color indexed="8"/>
      <name val="MS Sans Serif"/>
      <family val="2"/>
      <charset val="1"/>
    </font>
    <font>
      <b/>
      <sz val="8.25"/>
      <color indexed="8"/>
      <name val="MS Sans Serif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3" fontId="3" fillId="0" borderId="1" xfId="0" applyNumberFormat="1" applyFont="1" applyBorder="1"/>
    <xf numFmtId="0" fontId="4" fillId="0" borderId="1" xfId="0" applyFont="1" applyBorder="1"/>
    <xf numFmtId="4" fontId="3" fillId="0" borderId="1" xfId="0" applyNumberFormat="1" applyFont="1" applyBorder="1"/>
    <xf numFmtId="4" fontId="4" fillId="0" borderId="1" xfId="0" applyNumberFormat="1" applyFont="1" applyBorder="1"/>
    <xf numFmtId="0" fontId="3" fillId="0" borderId="1" xfId="0" applyFont="1" applyBorder="1"/>
    <xf numFmtId="3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78"/>
  <sheetViews>
    <sheetView tabSelected="1" zoomScaleNormal="100" workbookViewId="0">
      <selection activeCell="C5" sqref="C5"/>
    </sheetView>
  </sheetViews>
  <sheetFormatPr defaultColWidth="8.7109375" defaultRowHeight="15"/>
  <cols>
    <col min="1" max="1" width="9.85546875" customWidth="1"/>
    <col min="2" max="2" width="11.85546875" customWidth="1"/>
    <col min="3" max="3" width="63" customWidth="1"/>
    <col min="4" max="4" width="56.7109375" customWidth="1"/>
    <col min="5" max="5" width="14.140625" customWidth="1"/>
    <col min="6" max="6" width="17.85546875" customWidth="1"/>
    <col min="7" max="7" width="16.7109375" customWidth="1"/>
    <col min="8" max="8" width="20.7109375" customWidth="1"/>
    <col min="9" max="9" width="15.28515625" customWidth="1"/>
    <col min="10" max="10" width="16.42578125" customWidth="1"/>
    <col min="11" max="11" width="20.5703125" customWidth="1"/>
    <col min="12" max="12" width="8.7109375" customWidth="1"/>
    <col min="13" max="13" width="14.7109375" customWidth="1"/>
    <col min="14" max="14" width="8.7109375" customWidth="1"/>
    <col min="15" max="15" width="25.28515625" customWidth="1"/>
    <col min="16" max="16" width="8.7109375" customWidth="1"/>
    <col min="17" max="17" width="14.5703125" customWidth="1"/>
    <col min="18" max="18" width="8.7109375" customWidth="1"/>
    <col min="19" max="19" width="21.42578125" customWidth="1"/>
    <col min="20" max="20" width="18.5703125" customWidth="1"/>
  </cols>
  <sheetData>
    <row r="1" spans="1:20">
      <c r="B1" s="1"/>
    </row>
    <row r="2" spans="1:20">
      <c r="B2" s="2" t="s">
        <v>0</v>
      </c>
    </row>
    <row r="3" spans="1:20">
      <c r="B3" s="2" t="s">
        <v>1</v>
      </c>
    </row>
    <row r="4" spans="1:20">
      <c r="B4" s="1">
        <v>10005</v>
      </c>
      <c r="F4" s="1" t="s">
        <v>2</v>
      </c>
    </row>
    <row r="6" spans="1:20">
      <c r="A6" s="3"/>
      <c r="B6" s="3"/>
      <c r="C6" s="4"/>
      <c r="D6" s="4"/>
      <c r="E6" s="5"/>
      <c r="F6" s="5"/>
      <c r="G6" s="5"/>
      <c r="H6" s="5"/>
      <c r="I6" s="5"/>
      <c r="J6" s="5"/>
      <c r="K6" s="5"/>
      <c r="L6" s="3"/>
      <c r="M6" s="5"/>
      <c r="N6" s="5"/>
      <c r="O6" s="5"/>
      <c r="P6" s="5"/>
      <c r="Q6" s="5"/>
      <c r="R6" s="5"/>
      <c r="S6" s="5"/>
      <c r="T6" s="6"/>
    </row>
    <row r="7" spans="1:20">
      <c r="A7" s="3"/>
      <c r="B7" s="3"/>
      <c r="C7" s="7"/>
      <c r="D7" s="7"/>
      <c r="E7" s="5"/>
      <c r="F7" s="12" t="s">
        <v>3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5"/>
      <c r="S7" s="5"/>
      <c r="T7" s="6"/>
    </row>
    <row r="8" spans="1:20">
      <c r="A8" s="11" t="s">
        <v>4</v>
      </c>
      <c r="B8" s="3"/>
      <c r="C8" s="7"/>
      <c r="D8" s="7"/>
      <c r="E8" s="5"/>
      <c r="F8" s="12" t="s">
        <v>5</v>
      </c>
      <c r="G8" s="12"/>
      <c r="H8" s="12"/>
      <c r="I8" s="12"/>
      <c r="J8" s="12"/>
      <c r="K8" s="12"/>
      <c r="L8" s="3"/>
      <c r="M8" s="6"/>
      <c r="N8" s="6"/>
      <c r="O8" s="5"/>
      <c r="P8" s="6"/>
      <c r="Q8" s="6"/>
      <c r="R8" s="5"/>
      <c r="S8" s="5"/>
      <c r="T8" s="6"/>
    </row>
    <row r="9" spans="1:20">
      <c r="A9" s="11"/>
      <c r="B9" s="8" t="s">
        <v>6</v>
      </c>
      <c r="C9" s="4" t="s">
        <v>7</v>
      </c>
      <c r="D9" s="4" t="s">
        <v>8</v>
      </c>
      <c r="E9" s="6" t="s">
        <v>9</v>
      </c>
      <c r="F9" s="12" t="s">
        <v>10</v>
      </c>
      <c r="G9" s="12"/>
      <c r="H9" s="6" t="s">
        <v>11</v>
      </c>
      <c r="I9" s="6" t="s">
        <v>12</v>
      </c>
      <c r="J9" s="6" t="s">
        <v>13</v>
      </c>
      <c r="K9" s="6" t="s">
        <v>14</v>
      </c>
      <c r="L9" s="3"/>
      <c r="M9" s="6" t="s">
        <v>15</v>
      </c>
      <c r="N9" s="5"/>
      <c r="O9" s="6" t="s">
        <v>16</v>
      </c>
      <c r="P9" s="5"/>
      <c r="Q9" s="6" t="s">
        <v>17</v>
      </c>
      <c r="R9" s="5"/>
      <c r="S9" s="6" t="s">
        <v>18</v>
      </c>
      <c r="T9" s="6"/>
    </row>
    <row r="10" spans="1:20">
      <c r="A10" s="3"/>
      <c r="B10" s="3"/>
      <c r="C10" s="7"/>
      <c r="D10" s="7"/>
      <c r="E10" s="5"/>
      <c r="F10" s="6" t="s">
        <v>19</v>
      </c>
      <c r="G10" s="6" t="s">
        <v>20</v>
      </c>
      <c r="H10" s="6" t="s">
        <v>21</v>
      </c>
      <c r="I10" s="6" t="s">
        <v>22</v>
      </c>
      <c r="J10" s="6" t="s">
        <v>1</v>
      </c>
      <c r="K10" s="6" t="s">
        <v>23</v>
      </c>
      <c r="L10" s="3"/>
      <c r="M10" s="6" t="s">
        <v>24</v>
      </c>
      <c r="N10" s="6"/>
      <c r="O10" s="6" t="s">
        <v>25</v>
      </c>
      <c r="P10" s="6"/>
      <c r="Q10" s="6" t="s">
        <v>23</v>
      </c>
      <c r="R10" s="5"/>
      <c r="S10" s="6" t="s">
        <v>26</v>
      </c>
      <c r="T10" s="6" t="s">
        <v>27</v>
      </c>
    </row>
    <row r="11" spans="1:20">
      <c r="A11" s="8"/>
      <c r="B11" s="3"/>
      <c r="C11" s="7"/>
      <c r="D11" s="7"/>
      <c r="E11" s="5"/>
      <c r="F11" s="5"/>
      <c r="G11" s="5"/>
      <c r="H11" s="5"/>
      <c r="I11" s="5"/>
      <c r="J11" s="5"/>
      <c r="K11" s="6" t="s">
        <v>28</v>
      </c>
      <c r="L11" s="3"/>
      <c r="M11" s="6" t="s">
        <v>29</v>
      </c>
      <c r="N11" s="6"/>
      <c r="O11" s="6" t="s">
        <v>30</v>
      </c>
      <c r="P11" s="6"/>
      <c r="Q11" s="6" t="s">
        <v>31</v>
      </c>
      <c r="R11" s="5"/>
      <c r="S11" s="5"/>
      <c r="T11" s="5" t="s">
        <v>32</v>
      </c>
    </row>
    <row r="12" spans="1:20">
      <c r="A12" s="8"/>
      <c r="B12" s="3"/>
      <c r="C12" s="7"/>
      <c r="D12" s="4"/>
      <c r="E12" s="5"/>
      <c r="F12" s="6" t="s">
        <v>33</v>
      </c>
      <c r="G12" s="6" t="s">
        <v>34</v>
      </c>
      <c r="H12" s="6" t="s">
        <v>35</v>
      </c>
      <c r="I12" s="6" t="s">
        <v>36</v>
      </c>
      <c r="J12" s="6" t="s">
        <v>37</v>
      </c>
      <c r="K12" s="6" t="s">
        <v>38</v>
      </c>
      <c r="L12" s="3"/>
      <c r="M12" s="6" t="s">
        <v>39</v>
      </c>
      <c r="N12" s="6"/>
      <c r="O12" s="6" t="s">
        <v>40</v>
      </c>
      <c r="P12" s="6"/>
      <c r="Q12" s="6" t="s">
        <v>41</v>
      </c>
      <c r="R12" s="5"/>
      <c r="S12" s="6" t="s">
        <v>42</v>
      </c>
      <c r="T12" s="5">
        <f>T178+T177+T176+T175+T174+T173+T172+T171+T170+T169+T168+T167+T166+T165+T164+T163+T162+T161+T160+T159+T158+T157+T156+T155+T154+T153+T152+T151+T150+T149+T148+T147+T146+T145+T144+T143+T142+T141+T140+T139+T138+T137+T136+T135+T134+T133+T132+T131+T130+T129+T128+T127+T126+T125+T124+T123+T122+T121+T120+T119+T118+T117+T116+T115+T114+T113+T112+T111+T110+T109+T108+T107+T106+T29+T25+T103+T102+T101+T100+T99+T98+T97+T96+T95+T94+T93+T92+T91+T90+T89+T88+T87+T86+T85+T84+T83+T82+T81+T80+T79+T78+T77+T76+T75+T74+T73+T72+T71+T70+T69+T68+T67+T66+T65+T64+T63+T62+T61+T60+T59+T58+T57+T56+T55+T54+T53+T52+T51+T50+T49+T48+T47+T46+T45+T44+T43+T42+T41+T40+T39+T38+T37+T36+T35+T34+T33+T32+T31+T30+T28+T27+T26+T24+T23+T22+T21+T20+T19+T18+T17+T16+T15+T14+T13</f>
        <v>0</v>
      </c>
    </row>
    <row r="13" spans="1:20">
      <c r="A13" s="11" t="s">
        <v>43</v>
      </c>
      <c r="B13" s="11"/>
      <c r="C13" s="11"/>
      <c r="D13" s="11"/>
      <c r="E13" s="5"/>
      <c r="F13" s="5"/>
      <c r="G13" s="5"/>
      <c r="H13" s="5"/>
      <c r="I13" s="5"/>
      <c r="J13" s="5"/>
      <c r="K13" s="5"/>
      <c r="L13" s="3"/>
      <c r="M13" s="5"/>
      <c r="N13" s="5"/>
      <c r="O13" s="5"/>
      <c r="P13" s="5"/>
      <c r="Q13" s="5"/>
      <c r="R13" s="5"/>
      <c r="S13" s="5"/>
      <c r="T13" s="5"/>
    </row>
    <row r="14" spans="1:20">
      <c r="A14" s="11" t="s">
        <v>44</v>
      </c>
      <c r="B14" s="11"/>
      <c r="C14" s="11"/>
      <c r="D14" s="11"/>
      <c r="E14" s="5"/>
      <c r="F14" s="5"/>
      <c r="G14" s="5"/>
      <c r="H14" s="5"/>
      <c r="I14" s="5"/>
      <c r="J14" s="5"/>
      <c r="K14" s="5"/>
      <c r="L14" s="3"/>
      <c r="M14" s="5"/>
      <c r="N14" s="5"/>
      <c r="O14" s="5"/>
      <c r="P14" s="5"/>
      <c r="Q14" s="5"/>
      <c r="R14" s="5"/>
      <c r="S14" s="5"/>
      <c r="T14" s="5"/>
    </row>
    <row r="15" spans="1:20">
      <c r="A15" s="13" t="s">
        <v>45</v>
      </c>
      <c r="B15" s="3" t="s">
        <v>46</v>
      </c>
      <c r="C15" s="7" t="s">
        <v>47</v>
      </c>
      <c r="D15" s="7" t="s">
        <v>48</v>
      </c>
      <c r="E15" s="5">
        <v>0</v>
      </c>
      <c r="F15" s="5">
        <v>31399837.34</v>
      </c>
      <c r="G15" s="5">
        <v>0</v>
      </c>
      <c r="H15" s="5">
        <v>0</v>
      </c>
      <c r="I15" s="5">
        <v>0</v>
      </c>
      <c r="J15" s="5">
        <v>0</v>
      </c>
      <c r="K15" s="6">
        <f t="shared" ref="K15:K51" si="0">F15+G15+H15+I15+J15</f>
        <v>31399837.34</v>
      </c>
      <c r="L15" s="3" t="s">
        <v>49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6">
        <f t="shared" ref="S15:S51" si="1">M15+O15+Q15+K15</f>
        <v>31399837.34</v>
      </c>
      <c r="T15" s="6">
        <v>0</v>
      </c>
    </row>
    <row r="16" spans="1:20">
      <c r="A16" s="13"/>
      <c r="B16" s="3" t="s">
        <v>50</v>
      </c>
      <c r="C16" s="7" t="s">
        <v>51</v>
      </c>
      <c r="D16" s="7" t="s">
        <v>52</v>
      </c>
      <c r="E16" s="5">
        <v>18799868.960000001</v>
      </c>
      <c r="F16" s="5">
        <v>3340707.76</v>
      </c>
      <c r="G16" s="5">
        <v>0</v>
      </c>
      <c r="H16" s="5">
        <v>0</v>
      </c>
      <c r="I16" s="5">
        <v>0</v>
      </c>
      <c r="J16" s="5">
        <v>0</v>
      </c>
      <c r="K16" s="6">
        <f t="shared" si="0"/>
        <v>3340707.76</v>
      </c>
      <c r="L16" s="3" t="s">
        <v>49</v>
      </c>
      <c r="M16" s="5">
        <v>15459161.199999999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6">
        <f t="shared" si="1"/>
        <v>18799868.960000001</v>
      </c>
      <c r="T16" s="6">
        <f>E16-S16</f>
        <v>0</v>
      </c>
    </row>
    <row r="17" spans="1:20">
      <c r="A17" s="13"/>
      <c r="B17" s="8" t="s">
        <v>49</v>
      </c>
      <c r="C17" s="4" t="s">
        <v>53</v>
      </c>
      <c r="D17" s="4" t="s">
        <v>54</v>
      </c>
      <c r="E17" s="6">
        <f>E16</f>
        <v>18799868.960000001</v>
      </c>
      <c r="F17" s="6">
        <f>F15+F16</f>
        <v>34740545.100000001</v>
      </c>
      <c r="G17" s="6">
        <f>G15+G16</f>
        <v>0</v>
      </c>
      <c r="H17" s="6">
        <f>H15+H16</f>
        <v>0</v>
      </c>
      <c r="I17" s="6">
        <f>I15+I16</f>
        <v>0</v>
      </c>
      <c r="J17" s="6">
        <f>J15+J16</f>
        <v>0</v>
      </c>
      <c r="K17" s="6">
        <f t="shared" si="0"/>
        <v>34740545.100000001</v>
      </c>
      <c r="L17" s="3" t="s">
        <v>49</v>
      </c>
      <c r="M17" s="6">
        <f>M15+M16</f>
        <v>15459161.199999999</v>
      </c>
      <c r="N17" s="5">
        <v>0</v>
      </c>
      <c r="O17" s="6">
        <f>O15+O16</f>
        <v>0</v>
      </c>
      <c r="P17" s="5">
        <v>0</v>
      </c>
      <c r="Q17" s="6">
        <f>Q15+Q16</f>
        <v>0</v>
      </c>
      <c r="R17" s="5">
        <v>0</v>
      </c>
      <c r="S17" s="6">
        <f t="shared" si="1"/>
        <v>50199706.299999997</v>
      </c>
      <c r="T17" s="6">
        <v>0</v>
      </c>
    </row>
    <row r="18" spans="1:20">
      <c r="A18" s="13" t="s">
        <v>55</v>
      </c>
      <c r="B18" s="3" t="s">
        <v>56</v>
      </c>
      <c r="C18" s="7" t="s">
        <v>57</v>
      </c>
      <c r="D18" s="7" t="s">
        <v>58</v>
      </c>
      <c r="E18" s="5">
        <v>0</v>
      </c>
      <c r="F18" s="5">
        <v>12413438.17</v>
      </c>
      <c r="G18" s="5">
        <v>6495197.2999999998</v>
      </c>
      <c r="H18" s="5">
        <v>4983988.7</v>
      </c>
      <c r="I18" s="5">
        <v>0</v>
      </c>
      <c r="J18" s="5">
        <v>0</v>
      </c>
      <c r="K18" s="6">
        <f t="shared" si="0"/>
        <v>23892624.169999998</v>
      </c>
      <c r="L18" s="3" t="s">
        <v>49</v>
      </c>
      <c r="M18" s="5">
        <v>776607.4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6">
        <f t="shared" si="1"/>
        <v>24669231.569999997</v>
      </c>
      <c r="T18" s="6">
        <v>0</v>
      </c>
    </row>
    <row r="19" spans="1:20">
      <c r="A19" s="13"/>
      <c r="B19" s="3" t="s">
        <v>59</v>
      </c>
      <c r="C19" s="7" t="s">
        <v>60</v>
      </c>
      <c r="D19" s="7" t="s">
        <v>61</v>
      </c>
      <c r="E19" s="5">
        <v>6111284.0199999996</v>
      </c>
      <c r="F19" s="5">
        <v>1252243.26</v>
      </c>
      <c r="G19" s="5">
        <v>1428402.23</v>
      </c>
      <c r="H19" s="5">
        <v>1427713.98</v>
      </c>
      <c r="I19" s="5">
        <v>0</v>
      </c>
      <c r="J19" s="5">
        <v>0</v>
      </c>
      <c r="K19" s="6">
        <f t="shared" si="0"/>
        <v>4108359.47</v>
      </c>
      <c r="L19" s="3" t="s">
        <v>49</v>
      </c>
      <c r="M19" s="5">
        <v>2002924.55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6">
        <f t="shared" si="1"/>
        <v>6111284.0200000005</v>
      </c>
      <c r="T19" s="6">
        <f>E19-S19</f>
        <v>0</v>
      </c>
    </row>
    <row r="20" spans="1:20">
      <c r="A20" s="13"/>
      <c r="B20" s="3" t="s">
        <v>62</v>
      </c>
      <c r="C20" s="7" t="s">
        <v>63</v>
      </c>
      <c r="D20" s="7" t="s">
        <v>64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6">
        <f t="shared" si="0"/>
        <v>0</v>
      </c>
      <c r="L20" s="3" t="s">
        <v>49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6">
        <f t="shared" si="1"/>
        <v>0</v>
      </c>
      <c r="T20" s="6">
        <v>0</v>
      </c>
    </row>
    <row r="21" spans="1:20">
      <c r="A21" s="13"/>
      <c r="B21" s="3" t="s">
        <v>65</v>
      </c>
      <c r="C21" s="7" t="s">
        <v>66</v>
      </c>
      <c r="D21" s="7" t="s">
        <v>67</v>
      </c>
      <c r="E21" s="5">
        <v>33176</v>
      </c>
      <c r="F21" s="5">
        <v>0</v>
      </c>
      <c r="G21" s="5">
        <v>33176</v>
      </c>
      <c r="H21" s="5">
        <v>0</v>
      </c>
      <c r="I21" s="5">
        <v>0</v>
      </c>
      <c r="J21" s="5">
        <v>0</v>
      </c>
      <c r="K21" s="6">
        <f t="shared" si="0"/>
        <v>33176</v>
      </c>
      <c r="L21" s="3" t="s">
        <v>49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6">
        <f t="shared" si="1"/>
        <v>33176</v>
      </c>
      <c r="T21" s="6">
        <f>E21-S21</f>
        <v>0</v>
      </c>
    </row>
    <row r="22" spans="1:20">
      <c r="A22" s="13"/>
      <c r="B22" s="8" t="s">
        <v>49</v>
      </c>
      <c r="C22" s="4" t="s">
        <v>68</v>
      </c>
      <c r="D22" s="4" t="s">
        <v>69</v>
      </c>
      <c r="E22" s="6">
        <f>E19+E21</f>
        <v>6144460.0199999996</v>
      </c>
      <c r="F22" s="6">
        <f>F18+F19+F20+F21</f>
        <v>13665681.43</v>
      </c>
      <c r="G22" s="6">
        <f>G18+G19+G20+G21</f>
        <v>7956775.5299999993</v>
      </c>
      <c r="H22" s="6">
        <f>H18+H19+H20+H21</f>
        <v>6411702.6799999997</v>
      </c>
      <c r="I22" s="6">
        <f>I18+I19+I20+I21</f>
        <v>0</v>
      </c>
      <c r="J22" s="6">
        <f>J18+J19+J20+J21</f>
        <v>0</v>
      </c>
      <c r="K22" s="6">
        <f t="shared" si="0"/>
        <v>28034159.640000001</v>
      </c>
      <c r="L22" s="3" t="s">
        <v>49</v>
      </c>
      <c r="M22" s="6">
        <f>M18+M19+M20+M21</f>
        <v>2779531.95</v>
      </c>
      <c r="N22" s="5">
        <v>0</v>
      </c>
      <c r="O22" s="6">
        <f>O18+O19+O20+O21</f>
        <v>0</v>
      </c>
      <c r="P22" s="5">
        <v>0</v>
      </c>
      <c r="Q22" s="6">
        <f>Q18+Q19+Q20+Q21</f>
        <v>0</v>
      </c>
      <c r="R22" s="5">
        <v>0</v>
      </c>
      <c r="S22" s="6">
        <f t="shared" si="1"/>
        <v>30813691.59</v>
      </c>
      <c r="T22" s="6">
        <v>0</v>
      </c>
    </row>
    <row r="23" spans="1:20">
      <c r="A23" s="13" t="s">
        <v>70</v>
      </c>
      <c r="B23" s="3" t="s">
        <v>71</v>
      </c>
      <c r="C23" s="7" t="s">
        <v>72</v>
      </c>
      <c r="D23" s="7" t="s">
        <v>73</v>
      </c>
      <c r="E23" s="5">
        <v>0</v>
      </c>
      <c r="F23" s="5">
        <v>718082</v>
      </c>
      <c r="G23" s="5">
        <v>4599605.5999999996</v>
      </c>
      <c r="H23" s="5">
        <v>4073934</v>
      </c>
      <c r="I23" s="5">
        <v>0</v>
      </c>
      <c r="J23" s="5">
        <v>0</v>
      </c>
      <c r="K23" s="6">
        <f t="shared" si="0"/>
        <v>9391621.5999999996</v>
      </c>
      <c r="L23" s="3" t="s">
        <v>49</v>
      </c>
      <c r="M23" s="5">
        <v>22688.2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6">
        <f t="shared" si="1"/>
        <v>9414309.7999999989</v>
      </c>
      <c r="T23" s="6">
        <v>0</v>
      </c>
    </row>
    <row r="24" spans="1:20">
      <c r="A24" s="13"/>
      <c r="B24" s="3" t="s">
        <v>74</v>
      </c>
      <c r="C24" s="7" t="s">
        <v>75</v>
      </c>
      <c r="D24" s="7" t="s">
        <v>76</v>
      </c>
      <c r="E24" s="5">
        <v>714081.24</v>
      </c>
      <c r="F24" s="5">
        <v>57952.1</v>
      </c>
      <c r="G24" s="5">
        <v>382513.4</v>
      </c>
      <c r="H24" s="5">
        <v>272082.08</v>
      </c>
      <c r="I24" s="5">
        <v>0</v>
      </c>
      <c r="J24" s="5">
        <v>0</v>
      </c>
      <c r="K24" s="6">
        <f t="shared" si="0"/>
        <v>712547.58000000007</v>
      </c>
      <c r="L24" s="3" t="s">
        <v>49</v>
      </c>
      <c r="M24" s="5">
        <v>1533.66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6">
        <f t="shared" si="1"/>
        <v>714081.24000000011</v>
      </c>
      <c r="T24" s="6">
        <f>E24-S24</f>
        <v>0</v>
      </c>
    </row>
    <row r="25" spans="1:20">
      <c r="A25" s="13"/>
      <c r="B25" s="3" t="s">
        <v>77</v>
      </c>
      <c r="C25" s="7" t="s">
        <v>78</v>
      </c>
      <c r="D25" s="7" t="s">
        <v>79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f t="shared" si="0"/>
        <v>0</v>
      </c>
      <c r="L25" s="3" t="s">
        <v>49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f t="shared" si="1"/>
        <v>0</v>
      </c>
      <c r="T25" s="5">
        <f>E25-S25</f>
        <v>0</v>
      </c>
    </row>
    <row r="26" spans="1:20">
      <c r="A26" s="13"/>
      <c r="B26" s="8" t="s">
        <v>49</v>
      </c>
      <c r="C26" s="4" t="s">
        <v>80</v>
      </c>
      <c r="D26" s="4" t="s">
        <v>81</v>
      </c>
      <c r="E26" s="6">
        <f>E24+E25</f>
        <v>714081.24</v>
      </c>
      <c r="F26" s="6">
        <f>F23+F24+F25</f>
        <v>776034.1</v>
      </c>
      <c r="G26" s="6">
        <f>G23+G24+G25</f>
        <v>4982119</v>
      </c>
      <c r="H26" s="6">
        <f>H23+H24+H25</f>
        <v>4346016.08</v>
      </c>
      <c r="I26" s="6">
        <f>I23+I24+I25</f>
        <v>0</v>
      </c>
      <c r="J26" s="6">
        <f>J23+J24+J25</f>
        <v>0</v>
      </c>
      <c r="K26" s="6">
        <f t="shared" si="0"/>
        <v>10104169.18</v>
      </c>
      <c r="L26" s="3" t="s">
        <v>49</v>
      </c>
      <c r="M26" s="6">
        <f>M23+M24+M25</f>
        <v>24221.86</v>
      </c>
      <c r="N26" s="5">
        <v>0</v>
      </c>
      <c r="O26" s="6">
        <f>O23+O24+O25</f>
        <v>0</v>
      </c>
      <c r="P26" s="5">
        <v>0</v>
      </c>
      <c r="Q26" s="6">
        <f>Q23+Q24+Q25</f>
        <v>0</v>
      </c>
      <c r="R26" s="5">
        <v>0</v>
      </c>
      <c r="S26" s="6">
        <f t="shared" si="1"/>
        <v>10128391.039999999</v>
      </c>
      <c r="T26" s="6">
        <v>0</v>
      </c>
    </row>
    <row r="27" spans="1:20">
      <c r="A27" s="13" t="s">
        <v>82</v>
      </c>
      <c r="B27" s="3" t="s">
        <v>83</v>
      </c>
      <c r="C27" s="7" t="s">
        <v>84</v>
      </c>
      <c r="D27" s="7" t="s">
        <v>85</v>
      </c>
      <c r="E27" s="5">
        <v>0</v>
      </c>
      <c r="F27" s="5">
        <v>0</v>
      </c>
      <c r="G27" s="5">
        <v>0</v>
      </c>
      <c r="H27" s="5">
        <v>15828428.76</v>
      </c>
      <c r="I27" s="5">
        <v>0</v>
      </c>
      <c r="J27" s="5">
        <v>0</v>
      </c>
      <c r="K27" s="6">
        <f t="shared" si="0"/>
        <v>15828428.76</v>
      </c>
      <c r="L27" s="3" t="s">
        <v>49</v>
      </c>
      <c r="M27" s="5">
        <v>5951429.9699999997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6">
        <f t="shared" si="1"/>
        <v>21779858.73</v>
      </c>
      <c r="T27" s="6">
        <v>0</v>
      </c>
    </row>
    <row r="28" spans="1:20">
      <c r="A28" s="13"/>
      <c r="B28" s="3" t="s">
        <v>86</v>
      </c>
      <c r="C28" s="7" t="s">
        <v>87</v>
      </c>
      <c r="D28" s="7" t="s">
        <v>88</v>
      </c>
      <c r="E28" s="5">
        <v>823223.44</v>
      </c>
      <c r="F28" s="5">
        <v>0</v>
      </c>
      <c r="G28" s="5">
        <v>0</v>
      </c>
      <c r="H28" s="5">
        <v>623382.51</v>
      </c>
      <c r="I28" s="5">
        <v>0</v>
      </c>
      <c r="J28" s="5">
        <v>0</v>
      </c>
      <c r="K28" s="6">
        <f t="shared" si="0"/>
        <v>623382.51</v>
      </c>
      <c r="L28" s="3" t="s">
        <v>49</v>
      </c>
      <c r="M28" s="5">
        <v>199840.93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6">
        <f t="shared" si="1"/>
        <v>823223.44</v>
      </c>
      <c r="T28" s="6">
        <f>E28-S28</f>
        <v>0</v>
      </c>
    </row>
    <row r="29" spans="1:20">
      <c r="A29" s="13"/>
      <c r="B29" s="3" t="s">
        <v>89</v>
      </c>
      <c r="C29" s="7" t="s">
        <v>90</v>
      </c>
      <c r="D29" s="7" t="s">
        <v>91</v>
      </c>
      <c r="E29" s="5">
        <v>80000</v>
      </c>
      <c r="F29" s="5">
        <v>0</v>
      </c>
      <c r="G29" s="5">
        <v>0</v>
      </c>
      <c r="H29" s="5">
        <v>80000</v>
      </c>
      <c r="I29" s="5">
        <v>0</v>
      </c>
      <c r="J29" s="5">
        <v>0</v>
      </c>
      <c r="K29" s="5">
        <f t="shared" si="0"/>
        <v>80000</v>
      </c>
      <c r="L29" s="3" t="s">
        <v>49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f t="shared" si="1"/>
        <v>80000</v>
      </c>
      <c r="T29" s="5">
        <f>E29-S29</f>
        <v>0</v>
      </c>
    </row>
    <row r="30" spans="1:20">
      <c r="A30" s="13"/>
      <c r="B30" s="8" t="s">
        <v>92</v>
      </c>
      <c r="C30" s="4" t="s">
        <v>92</v>
      </c>
      <c r="D30" s="4" t="s">
        <v>93</v>
      </c>
      <c r="E30" s="6">
        <f>E28+E29</f>
        <v>903223.44</v>
      </c>
      <c r="F30" s="6">
        <f>F27+F28+F29</f>
        <v>0</v>
      </c>
      <c r="G30" s="6">
        <f>G27+G28+G29</f>
        <v>0</v>
      </c>
      <c r="H30" s="6">
        <f>H27+H28+H29</f>
        <v>16531811.27</v>
      </c>
      <c r="I30" s="6">
        <f>I27+I28+I29</f>
        <v>0</v>
      </c>
      <c r="J30" s="6">
        <f>J27+J28+J29</f>
        <v>0</v>
      </c>
      <c r="K30" s="6">
        <f t="shared" si="0"/>
        <v>16531811.27</v>
      </c>
      <c r="L30" s="3" t="s">
        <v>49</v>
      </c>
      <c r="M30" s="6">
        <f>M27+M28+M29</f>
        <v>6151270.8999999994</v>
      </c>
      <c r="N30" s="6">
        <v>0</v>
      </c>
      <c r="O30" s="6">
        <f>O27+O28+O29</f>
        <v>0</v>
      </c>
      <c r="P30" s="6">
        <v>0</v>
      </c>
      <c r="Q30" s="6">
        <f>Q27+Q28+Q29</f>
        <v>0</v>
      </c>
      <c r="R30" s="5">
        <v>0</v>
      </c>
      <c r="S30" s="6">
        <f t="shared" si="1"/>
        <v>22683082.169999998</v>
      </c>
      <c r="T30" s="6">
        <v>0</v>
      </c>
    </row>
    <row r="31" spans="1:20">
      <c r="A31" s="13" t="s">
        <v>94</v>
      </c>
      <c r="B31" s="3" t="s">
        <v>95</v>
      </c>
      <c r="C31" s="7" t="s">
        <v>96</v>
      </c>
      <c r="D31" s="7" t="s">
        <v>97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6">
        <f t="shared" si="0"/>
        <v>0</v>
      </c>
      <c r="L31" s="3" t="s">
        <v>49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6">
        <f t="shared" si="1"/>
        <v>0</v>
      </c>
      <c r="T31" s="6">
        <v>0</v>
      </c>
    </row>
    <row r="32" spans="1:20">
      <c r="A32" s="13"/>
      <c r="B32" s="3" t="s">
        <v>98</v>
      </c>
      <c r="C32" s="7" t="s">
        <v>99</v>
      </c>
      <c r="D32" s="7" t="s">
        <v>100</v>
      </c>
      <c r="E32" s="5">
        <v>0</v>
      </c>
      <c r="F32" s="5">
        <v>57461.99</v>
      </c>
      <c r="G32" s="5">
        <v>389318.5</v>
      </c>
      <c r="H32" s="5">
        <v>0</v>
      </c>
      <c r="I32" s="5">
        <v>0</v>
      </c>
      <c r="J32" s="5">
        <v>0</v>
      </c>
      <c r="K32" s="6">
        <f t="shared" si="0"/>
        <v>446780.49</v>
      </c>
      <c r="L32" s="3" t="s">
        <v>49</v>
      </c>
      <c r="M32" s="5">
        <v>105758.85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6">
        <f t="shared" si="1"/>
        <v>552539.34</v>
      </c>
      <c r="T32" s="6">
        <v>0</v>
      </c>
    </row>
    <row r="33" spans="1:20">
      <c r="A33" s="13"/>
      <c r="B33" s="3" t="s">
        <v>101</v>
      </c>
      <c r="C33" s="7" t="s">
        <v>102</v>
      </c>
      <c r="D33" s="7" t="s">
        <v>103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6">
        <f t="shared" si="0"/>
        <v>0</v>
      </c>
      <c r="L33" s="3" t="s">
        <v>49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6">
        <f t="shared" si="1"/>
        <v>0</v>
      </c>
      <c r="T33" s="6">
        <f>E33-S33</f>
        <v>0</v>
      </c>
    </row>
    <row r="34" spans="1:20">
      <c r="A34" s="13"/>
      <c r="B34" s="3" t="s">
        <v>104</v>
      </c>
      <c r="C34" s="7" t="s">
        <v>105</v>
      </c>
      <c r="D34" s="7" t="s">
        <v>106</v>
      </c>
      <c r="E34" s="5">
        <v>560839.12</v>
      </c>
      <c r="F34" s="5">
        <v>15629.65</v>
      </c>
      <c r="G34" s="5">
        <v>531335.91</v>
      </c>
      <c r="H34" s="5">
        <v>0</v>
      </c>
      <c r="I34" s="5">
        <v>0</v>
      </c>
      <c r="J34" s="5">
        <v>12511.09</v>
      </c>
      <c r="K34" s="6">
        <f t="shared" si="0"/>
        <v>559476.65</v>
      </c>
      <c r="L34" s="3" t="s">
        <v>49</v>
      </c>
      <c r="M34" s="5">
        <v>1362.47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6">
        <f t="shared" si="1"/>
        <v>560839.12</v>
      </c>
      <c r="T34" s="6">
        <f>E34-S34</f>
        <v>0</v>
      </c>
    </row>
    <row r="35" spans="1:20">
      <c r="A35" s="13"/>
      <c r="B35" s="3" t="s">
        <v>107</v>
      </c>
      <c r="C35" s="7" t="s">
        <v>108</v>
      </c>
      <c r="D35" s="7" t="s">
        <v>109</v>
      </c>
      <c r="E35" s="5">
        <v>20501413.149999999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6">
        <f t="shared" si="0"/>
        <v>0</v>
      </c>
      <c r="L35" s="3" t="s">
        <v>49</v>
      </c>
      <c r="M35" s="5">
        <v>20501413.149999999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6">
        <f t="shared" si="1"/>
        <v>20501413.149999999</v>
      </c>
      <c r="T35" s="6">
        <f>E35-S35</f>
        <v>0</v>
      </c>
    </row>
    <row r="36" spans="1:20">
      <c r="A36" s="13"/>
      <c r="B36" s="8" t="s">
        <v>49</v>
      </c>
      <c r="C36" s="4" t="s">
        <v>110</v>
      </c>
      <c r="D36" s="4" t="s">
        <v>111</v>
      </c>
      <c r="E36" s="6">
        <f t="shared" ref="E36:J36" si="2">E31+E32+E33+E34+E35</f>
        <v>21062252.27</v>
      </c>
      <c r="F36" s="6">
        <f t="shared" si="2"/>
        <v>73091.64</v>
      </c>
      <c r="G36" s="6">
        <f t="shared" si="2"/>
        <v>920654.41</v>
      </c>
      <c r="H36" s="6">
        <f t="shared" si="2"/>
        <v>0</v>
      </c>
      <c r="I36" s="6">
        <f t="shared" si="2"/>
        <v>0</v>
      </c>
      <c r="J36" s="6">
        <f t="shared" si="2"/>
        <v>12511.09</v>
      </c>
      <c r="K36" s="6">
        <f t="shared" si="0"/>
        <v>1006257.14</v>
      </c>
      <c r="L36" s="3" t="s">
        <v>49</v>
      </c>
      <c r="M36" s="6">
        <f>M31+M32+M33+M34+M35</f>
        <v>20608534.469999999</v>
      </c>
      <c r="N36" s="5">
        <v>0</v>
      </c>
      <c r="O36" s="6">
        <f>O31+O32+O33+O34+O35</f>
        <v>0</v>
      </c>
      <c r="P36" s="5">
        <v>0</v>
      </c>
      <c r="Q36" s="6">
        <f>Q31+Q32+Q33+Q34+Q35</f>
        <v>0</v>
      </c>
      <c r="R36" s="5">
        <v>0</v>
      </c>
      <c r="S36" s="6">
        <f t="shared" si="1"/>
        <v>21614791.609999999</v>
      </c>
      <c r="T36" s="6">
        <v>0</v>
      </c>
    </row>
    <row r="37" spans="1:20">
      <c r="A37" s="13" t="s">
        <v>112</v>
      </c>
      <c r="B37" s="3" t="s">
        <v>113</v>
      </c>
      <c r="C37" s="7" t="s">
        <v>114</v>
      </c>
      <c r="D37" s="7" t="s">
        <v>115</v>
      </c>
      <c r="E37" s="5">
        <v>14421430.220000001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6">
        <f t="shared" si="0"/>
        <v>0</v>
      </c>
      <c r="L37" s="3" t="s">
        <v>49</v>
      </c>
      <c r="M37" s="5">
        <v>14421430.220000001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6">
        <f t="shared" si="1"/>
        <v>14421430.220000001</v>
      </c>
      <c r="T37" s="6">
        <f t="shared" ref="T37:T45" si="3">E37-S37</f>
        <v>0</v>
      </c>
    </row>
    <row r="38" spans="1:20">
      <c r="A38" s="13"/>
      <c r="B38" s="3" t="s">
        <v>116</v>
      </c>
      <c r="C38" s="7" t="s">
        <v>117</v>
      </c>
      <c r="D38" s="7" t="s">
        <v>118</v>
      </c>
      <c r="E38" s="5">
        <v>2500000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6">
        <f t="shared" si="0"/>
        <v>0</v>
      </c>
      <c r="L38" s="3" t="s">
        <v>49</v>
      </c>
      <c r="M38" s="5">
        <v>2500000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6">
        <f t="shared" si="1"/>
        <v>2500000</v>
      </c>
      <c r="T38" s="6">
        <f t="shared" si="3"/>
        <v>0</v>
      </c>
    </row>
    <row r="39" spans="1:20">
      <c r="A39" s="13"/>
      <c r="B39" s="8" t="s">
        <v>119</v>
      </c>
      <c r="C39" s="4" t="s">
        <v>120</v>
      </c>
      <c r="D39" s="4" t="s">
        <v>121</v>
      </c>
      <c r="E39" s="6">
        <f t="shared" ref="E39:J39" si="4">E37+E38</f>
        <v>16921430.219999999</v>
      </c>
      <c r="F39" s="6">
        <f t="shared" si="4"/>
        <v>0</v>
      </c>
      <c r="G39" s="6">
        <f t="shared" si="4"/>
        <v>0</v>
      </c>
      <c r="H39" s="6">
        <f t="shared" si="4"/>
        <v>0</v>
      </c>
      <c r="I39" s="6">
        <f t="shared" si="4"/>
        <v>0</v>
      </c>
      <c r="J39" s="6">
        <f t="shared" si="4"/>
        <v>0</v>
      </c>
      <c r="K39" s="6">
        <f t="shared" si="0"/>
        <v>0</v>
      </c>
      <c r="L39" s="3" t="s">
        <v>49</v>
      </c>
      <c r="M39" s="6">
        <f>M37+M38</f>
        <v>16921430.219999999</v>
      </c>
      <c r="N39" s="5">
        <v>0</v>
      </c>
      <c r="O39" s="6">
        <f>O37+O38</f>
        <v>0</v>
      </c>
      <c r="P39" s="5">
        <v>0</v>
      </c>
      <c r="Q39" s="6">
        <f>Q37+Q38</f>
        <v>0</v>
      </c>
      <c r="R39" s="5">
        <v>0</v>
      </c>
      <c r="S39" s="6">
        <f t="shared" si="1"/>
        <v>16921430.219999999</v>
      </c>
      <c r="T39" s="6">
        <f t="shared" si="3"/>
        <v>0</v>
      </c>
    </row>
    <row r="40" spans="1:20">
      <c r="A40" s="13" t="s">
        <v>122</v>
      </c>
      <c r="B40" s="3" t="s">
        <v>123</v>
      </c>
      <c r="C40" s="7" t="s">
        <v>124</v>
      </c>
      <c r="D40" s="7" t="s">
        <v>125</v>
      </c>
      <c r="E40" s="5">
        <v>8306814.7199999997</v>
      </c>
      <c r="F40" s="5">
        <v>3960021.76</v>
      </c>
      <c r="G40" s="5">
        <v>4346792.96</v>
      </c>
      <c r="H40" s="5">
        <v>0</v>
      </c>
      <c r="I40" s="5">
        <v>0</v>
      </c>
      <c r="J40" s="5">
        <v>0</v>
      </c>
      <c r="K40" s="6">
        <f t="shared" si="0"/>
        <v>8306814.7199999997</v>
      </c>
      <c r="L40" s="3" t="s">
        <v>49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6">
        <f t="shared" si="1"/>
        <v>8306814.7199999997</v>
      </c>
      <c r="T40" s="6">
        <f t="shared" si="3"/>
        <v>0</v>
      </c>
    </row>
    <row r="41" spans="1:20">
      <c r="A41" s="13"/>
      <c r="B41" s="3" t="s">
        <v>126</v>
      </c>
      <c r="C41" s="7" t="s">
        <v>127</v>
      </c>
      <c r="D41" s="7" t="s">
        <v>128</v>
      </c>
      <c r="E41" s="5">
        <v>211613.55</v>
      </c>
      <c r="F41" s="5">
        <v>39447.379999999997</v>
      </c>
      <c r="G41" s="5">
        <v>165469.16</v>
      </c>
      <c r="H41" s="5">
        <v>1924.85</v>
      </c>
      <c r="I41" s="5">
        <v>0</v>
      </c>
      <c r="J41" s="5">
        <v>0</v>
      </c>
      <c r="K41" s="6">
        <f t="shared" si="0"/>
        <v>206841.39</v>
      </c>
      <c r="L41" s="3" t="s">
        <v>49</v>
      </c>
      <c r="M41" s="5">
        <v>4772.16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6">
        <f t="shared" si="1"/>
        <v>211613.55000000002</v>
      </c>
      <c r="T41" s="6">
        <f t="shared" si="3"/>
        <v>0</v>
      </c>
    </row>
    <row r="42" spans="1:20">
      <c r="A42" s="13"/>
      <c r="B42" s="3" t="s">
        <v>129</v>
      </c>
      <c r="C42" s="7" t="s">
        <v>130</v>
      </c>
      <c r="D42" s="7" t="s">
        <v>131</v>
      </c>
      <c r="E42" s="5">
        <v>1194941.82</v>
      </c>
      <c r="F42" s="5">
        <v>561034.59</v>
      </c>
      <c r="G42" s="5">
        <v>632967.79</v>
      </c>
      <c r="H42" s="5">
        <v>270.01</v>
      </c>
      <c r="I42" s="5">
        <v>0</v>
      </c>
      <c r="J42" s="5">
        <v>0</v>
      </c>
      <c r="K42" s="6">
        <f t="shared" si="0"/>
        <v>1194272.3899999999</v>
      </c>
      <c r="L42" s="3" t="s">
        <v>49</v>
      </c>
      <c r="M42" s="5">
        <v>669.43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6">
        <f t="shared" si="1"/>
        <v>1194941.8199999998</v>
      </c>
      <c r="T42" s="6">
        <f t="shared" si="3"/>
        <v>0</v>
      </c>
    </row>
    <row r="43" spans="1:20">
      <c r="A43" s="13"/>
      <c r="B43" s="3" t="s">
        <v>132</v>
      </c>
      <c r="C43" s="7" t="s">
        <v>133</v>
      </c>
      <c r="D43" s="7" t="s">
        <v>134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6">
        <f t="shared" si="0"/>
        <v>0</v>
      </c>
      <c r="L43" s="3" t="s">
        <v>49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6">
        <f t="shared" si="1"/>
        <v>0</v>
      </c>
      <c r="T43" s="6">
        <f t="shared" si="3"/>
        <v>0</v>
      </c>
    </row>
    <row r="44" spans="1:20">
      <c r="A44" s="13"/>
      <c r="B44" s="3" t="s">
        <v>135</v>
      </c>
      <c r="C44" s="7" t="s">
        <v>136</v>
      </c>
      <c r="D44" s="7" t="s">
        <v>137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6">
        <f t="shared" si="0"/>
        <v>0</v>
      </c>
      <c r="L44" s="3" t="s">
        <v>49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6">
        <f t="shared" si="1"/>
        <v>0</v>
      </c>
      <c r="T44" s="6">
        <f t="shared" si="3"/>
        <v>0</v>
      </c>
    </row>
    <row r="45" spans="1:20">
      <c r="A45" s="13"/>
      <c r="B45" s="8" t="s">
        <v>49</v>
      </c>
      <c r="C45" s="4" t="s">
        <v>138</v>
      </c>
      <c r="D45" s="4" t="s">
        <v>139</v>
      </c>
      <c r="E45" s="6">
        <f t="shared" ref="E45:J45" si="5">E40+E41+E42+E43+E44</f>
        <v>9713370.0899999999</v>
      </c>
      <c r="F45" s="6">
        <f t="shared" si="5"/>
        <v>4560503.7299999995</v>
      </c>
      <c r="G45" s="6">
        <f t="shared" si="5"/>
        <v>5145229.91</v>
      </c>
      <c r="H45" s="6">
        <f t="shared" si="5"/>
        <v>2194.8599999999997</v>
      </c>
      <c r="I45" s="6">
        <f t="shared" si="5"/>
        <v>0</v>
      </c>
      <c r="J45" s="6">
        <f t="shared" si="5"/>
        <v>0</v>
      </c>
      <c r="K45" s="6">
        <f t="shared" si="0"/>
        <v>9707928.5</v>
      </c>
      <c r="L45" s="3" t="s">
        <v>49</v>
      </c>
      <c r="M45" s="6">
        <f>M40+M41+M42+M43+M44</f>
        <v>5441.59</v>
      </c>
      <c r="N45" s="5">
        <v>0</v>
      </c>
      <c r="O45" s="6">
        <f>O40+O41+O42+O43+O44</f>
        <v>0</v>
      </c>
      <c r="P45" s="6">
        <v>0</v>
      </c>
      <c r="Q45" s="6">
        <f>Q40+Q41+Q42+Q43+Q44</f>
        <v>0</v>
      </c>
      <c r="R45" s="5">
        <v>0</v>
      </c>
      <c r="S45" s="6">
        <f t="shared" si="1"/>
        <v>9713370.0899999999</v>
      </c>
      <c r="T45" s="6">
        <f t="shared" si="3"/>
        <v>0</v>
      </c>
    </row>
    <row r="46" spans="1:20">
      <c r="A46" s="3" t="s">
        <v>140</v>
      </c>
      <c r="B46" s="8" t="s">
        <v>49</v>
      </c>
      <c r="C46" s="4" t="s">
        <v>141</v>
      </c>
      <c r="D46" s="4" t="s">
        <v>142</v>
      </c>
      <c r="E46" s="6">
        <f t="shared" ref="E46:J46" si="6">E17+E22+E26+E30+E36+E39+E45</f>
        <v>74258686.239999995</v>
      </c>
      <c r="F46" s="6">
        <f t="shared" si="6"/>
        <v>53815856</v>
      </c>
      <c r="G46" s="6">
        <f t="shared" si="6"/>
        <v>19004778.850000001</v>
      </c>
      <c r="H46" s="6">
        <f t="shared" si="6"/>
        <v>27291724.890000001</v>
      </c>
      <c r="I46" s="6">
        <f t="shared" si="6"/>
        <v>0</v>
      </c>
      <c r="J46" s="6">
        <f t="shared" si="6"/>
        <v>12511.09</v>
      </c>
      <c r="K46" s="6">
        <f t="shared" si="0"/>
        <v>100124870.83</v>
      </c>
      <c r="L46" s="3">
        <f>L17+L22+L26+L30+L36+L39+L45</f>
        <v>0</v>
      </c>
      <c r="M46" s="6">
        <f>M17+M22+M26+M30+M36+M39+M45</f>
        <v>61949592.189999998</v>
      </c>
      <c r="N46" s="5">
        <v>0</v>
      </c>
      <c r="O46" s="6">
        <f>O17+O22+O26+O30+O36+O39+O45</f>
        <v>0</v>
      </c>
      <c r="P46" s="6">
        <v>0</v>
      </c>
      <c r="Q46" s="6">
        <f>Q17+Q22+Q26+Q30+Q36+Q39+Q45</f>
        <v>0</v>
      </c>
      <c r="R46" s="5">
        <v>0</v>
      </c>
      <c r="S46" s="6">
        <f t="shared" si="1"/>
        <v>162074463.01999998</v>
      </c>
      <c r="T46" s="6">
        <v>0</v>
      </c>
    </row>
    <row r="47" spans="1:20">
      <c r="A47" s="13" t="s">
        <v>143</v>
      </c>
      <c r="B47" s="3" t="s">
        <v>144</v>
      </c>
      <c r="C47" s="7" t="s">
        <v>145</v>
      </c>
      <c r="D47" s="7" t="s">
        <v>146</v>
      </c>
      <c r="E47" s="5">
        <v>295925697.47000003</v>
      </c>
      <c r="F47" s="5">
        <v>0</v>
      </c>
      <c r="G47" s="5">
        <v>87377.19</v>
      </c>
      <c r="H47" s="5">
        <v>275923.57</v>
      </c>
      <c r="I47" s="5">
        <v>0</v>
      </c>
      <c r="J47" s="5">
        <v>0</v>
      </c>
      <c r="K47" s="6">
        <f t="shared" si="0"/>
        <v>363300.76</v>
      </c>
      <c r="L47" s="3" t="s">
        <v>49</v>
      </c>
      <c r="M47" s="5">
        <v>0</v>
      </c>
      <c r="N47" s="5">
        <v>0</v>
      </c>
      <c r="O47" s="5">
        <v>0</v>
      </c>
      <c r="P47" s="5">
        <v>0</v>
      </c>
      <c r="Q47" s="5">
        <v>295562396.70999998</v>
      </c>
      <c r="R47" s="5">
        <v>0</v>
      </c>
      <c r="S47" s="6">
        <f t="shared" si="1"/>
        <v>295925697.46999997</v>
      </c>
      <c r="T47" s="6">
        <f>E47-S47</f>
        <v>0</v>
      </c>
    </row>
    <row r="48" spans="1:20">
      <c r="A48" s="13"/>
      <c r="B48" s="3" t="s">
        <v>147</v>
      </c>
      <c r="C48" s="7" t="s">
        <v>148</v>
      </c>
      <c r="D48" s="7" t="s">
        <v>149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6">
        <f t="shared" si="0"/>
        <v>0</v>
      </c>
      <c r="L48" s="3" t="s">
        <v>49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6">
        <f t="shared" si="1"/>
        <v>0</v>
      </c>
      <c r="T48" s="6">
        <f>E48-S48</f>
        <v>0</v>
      </c>
    </row>
    <row r="49" spans="1:20">
      <c r="A49" s="13"/>
      <c r="B49" s="3" t="s">
        <v>150</v>
      </c>
      <c r="C49" s="7" t="s">
        <v>151</v>
      </c>
      <c r="D49" s="7" t="s">
        <v>152</v>
      </c>
      <c r="E49" s="5">
        <v>-1649239.92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6">
        <f t="shared" si="0"/>
        <v>0</v>
      </c>
      <c r="L49" s="3" t="s">
        <v>49</v>
      </c>
      <c r="M49" s="5">
        <v>0</v>
      </c>
      <c r="N49" s="5">
        <v>0</v>
      </c>
      <c r="O49" s="5">
        <v>-1649239.92</v>
      </c>
      <c r="P49" s="5">
        <v>0</v>
      </c>
      <c r="Q49" s="5">
        <v>0</v>
      </c>
      <c r="R49" s="5">
        <v>0</v>
      </c>
      <c r="S49" s="6">
        <f t="shared" si="1"/>
        <v>-1649239.92</v>
      </c>
      <c r="T49" s="6">
        <f>E49-S49</f>
        <v>0</v>
      </c>
    </row>
    <row r="50" spans="1:20">
      <c r="A50" s="13"/>
      <c r="B50" s="8" t="s">
        <v>49</v>
      </c>
      <c r="C50" s="4" t="s">
        <v>153</v>
      </c>
      <c r="D50" s="4" t="s">
        <v>154</v>
      </c>
      <c r="E50" s="6">
        <f t="shared" ref="E50:J50" si="7">E47+E48+E49</f>
        <v>294276457.55000001</v>
      </c>
      <c r="F50" s="6">
        <f t="shared" si="7"/>
        <v>0</v>
      </c>
      <c r="G50" s="6">
        <f t="shared" si="7"/>
        <v>87377.19</v>
      </c>
      <c r="H50" s="6">
        <f t="shared" si="7"/>
        <v>275923.57</v>
      </c>
      <c r="I50" s="6">
        <f t="shared" si="7"/>
        <v>0</v>
      </c>
      <c r="J50" s="6">
        <f t="shared" si="7"/>
        <v>0</v>
      </c>
      <c r="K50" s="6">
        <f t="shared" si="0"/>
        <v>363300.76</v>
      </c>
      <c r="L50" s="3" t="s">
        <v>49</v>
      </c>
      <c r="M50" s="6">
        <f>M47+M48+M49</f>
        <v>0</v>
      </c>
      <c r="N50" s="5">
        <v>0</v>
      </c>
      <c r="O50" s="6">
        <f>O47+O48+O49</f>
        <v>-1649239.92</v>
      </c>
      <c r="P50" s="5">
        <v>0</v>
      </c>
      <c r="Q50" s="6">
        <f>Q47+Q48+Q49</f>
        <v>295562396.70999998</v>
      </c>
      <c r="R50" s="5">
        <v>0</v>
      </c>
      <c r="S50" s="6">
        <f t="shared" si="1"/>
        <v>294276457.54999995</v>
      </c>
      <c r="T50" s="6">
        <f>E50-S50</f>
        <v>0</v>
      </c>
    </row>
    <row r="51" spans="1:20">
      <c r="A51" s="3" t="s">
        <v>155</v>
      </c>
      <c r="B51" s="8" t="s">
        <v>49</v>
      </c>
      <c r="C51" s="4" t="s">
        <v>156</v>
      </c>
      <c r="D51" s="4" t="s">
        <v>157</v>
      </c>
      <c r="E51" s="6">
        <f t="shared" ref="E51:J51" si="8">E46+E50</f>
        <v>368535143.79000002</v>
      </c>
      <c r="F51" s="6">
        <f t="shared" si="8"/>
        <v>53815856</v>
      </c>
      <c r="G51" s="6">
        <f t="shared" si="8"/>
        <v>19092156.040000003</v>
      </c>
      <c r="H51" s="6">
        <f t="shared" si="8"/>
        <v>27567648.460000001</v>
      </c>
      <c r="I51" s="6">
        <f t="shared" si="8"/>
        <v>0</v>
      </c>
      <c r="J51" s="6">
        <f t="shared" si="8"/>
        <v>12511.09</v>
      </c>
      <c r="K51" s="6">
        <f t="shared" si="0"/>
        <v>100488171.59</v>
      </c>
      <c r="L51" s="3">
        <f>L46+L50</f>
        <v>0</v>
      </c>
      <c r="M51" s="6">
        <f>M46+M50</f>
        <v>61949592.189999998</v>
      </c>
      <c r="N51" s="5">
        <v>0</v>
      </c>
      <c r="O51" s="6">
        <f>O46+O50</f>
        <v>-1649239.92</v>
      </c>
      <c r="P51" s="5">
        <v>0</v>
      </c>
      <c r="Q51" s="6">
        <f>Q46+Q50</f>
        <v>295562396.70999998</v>
      </c>
      <c r="R51" s="5">
        <v>0</v>
      </c>
      <c r="S51" s="6">
        <f t="shared" si="1"/>
        <v>456350920.56999993</v>
      </c>
      <c r="T51" s="6">
        <v>0</v>
      </c>
    </row>
    <row r="52" spans="1:20">
      <c r="A52" s="3"/>
      <c r="B52" s="3"/>
      <c r="C52" s="7"/>
      <c r="D52" s="4" t="s">
        <v>158</v>
      </c>
      <c r="E52" s="5"/>
      <c r="F52" s="5"/>
      <c r="G52" s="5"/>
      <c r="H52" s="5"/>
      <c r="I52" s="5"/>
      <c r="J52" s="5"/>
      <c r="K52" s="6"/>
      <c r="L52" s="3"/>
      <c r="M52" s="5"/>
      <c r="N52" s="5"/>
      <c r="O52" s="5"/>
      <c r="P52" s="5"/>
      <c r="Q52" s="5"/>
      <c r="R52" s="5"/>
      <c r="S52" s="6"/>
      <c r="T52" s="6"/>
    </row>
    <row r="53" spans="1:20">
      <c r="A53" s="13" t="s">
        <v>159</v>
      </c>
      <c r="B53" s="3" t="s">
        <v>160</v>
      </c>
      <c r="C53" s="7" t="s">
        <v>161</v>
      </c>
      <c r="D53" s="7" t="s">
        <v>162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6">
        <f t="shared" ref="K53:K75" si="9">F53+G53+H53+I53+J53</f>
        <v>0</v>
      </c>
      <c r="L53" s="3" t="s">
        <v>49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6">
        <f t="shared" ref="S53:S75" si="10">M53+O53+Q53+K53</f>
        <v>0</v>
      </c>
      <c r="T53" s="6">
        <f t="shared" ref="T53:T69" si="11">E53-S53</f>
        <v>0</v>
      </c>
    </row>
    <row r="54" spans="1:20">
      <c r="A54" s="13"/>
      <c r="B54" s="3" t="s">
        <v>163</v>
      </c>
      <c r="C54" s="7" t="s">
        <v>164</v>
      </c>
      <c r="D54" s="7" t="s">
        <v>165</v>
      </c>
      <c r="E54" s="5">
        <v>2929156.44</v>
      </c>
      <c r="F54" s="5">
        <v>797818.36</v>
      </c>
      <c r="G54" s="5">
        <v>0</v>
      </c>
      <c r="H54" s="5">
        <v>0</v>
      </c>
      <c r="I54" s="5">
        <v>0</v>
      </c>
      <c r="J54" s="5">
        <v>0</v>
      </c>
      <c r="K54" s="6">
        <f t="shared" si="9"/>
        <v>797818.36</v>
      </c>
      <c r="L54" s="3" t="s">
        <v>49</v>
      </c>
      <c r="M54" s="5">
        <v>142738.21</v>
      </c>
      <c r="N54" s="5">
        <v>0</v>
      </c>
      <c r="O54" s="5">
        <v>1988599.87</v>
      </c>
      <c r="P54" s="5">
        <v>0</v>
      </c>
      <c r="Q54" s="5">
        <v>0</v>
      </c>
      <c r="R54" s="5">
        <v>0</v>
      </c>
      <c r="S54" s="6">
        <f t="shared" si="10"/>
        <v>2929156.44</v>
      </c>
      <c r="T54" s="6">
        <f t="shared" si="11"/>
        <v>0</v>
      </c>
    </row>
    <row r="55" spans="1:20">
      <c r="A55" s="13"/>
      <c r="B55" s="3" t="s">
        <v>166</v>
      </c>
      <c r="C55" s="7" t="s">
        <v>167</v>
      </c>
      <c r="D55" s="7" t="s">
        <v>168</v>
      </c>
      <c r="E55" s="5">
        <v>9725.93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6">
        <f t="shared" si="9"/>
        <v>0</v>
      </c>
      <c r="L55" s="3" t="s">
        <v>49</v>
      </c>
      <c r="M55" s="5">
        <v>0</v>
      </c>
      <c r="N55" s="5">
        <v>0</v>
      </c>
      <c r="O55" s="5">
        <v>9725.93</v>
      </c>
      <c r="P55" s="5">
        <v>0</v>
      </c>
      <c r="Q55" s="5">
        <v>0</v>
      </c>
      <c r="R55" s="5">
        <v>0</v>
      </c>
      <c r="S55" s="6">
        <f t="shared" si="10"/>
        <v>9725.93</v>
      </c>
      <c r="T55" s="6">
        <f t="shared" si="11"/>
        <v>0</v>
      </c>
    </row>
    <row r="56" spans="1:20">
      <c r="A56" s="13"/>
      <c r="B56" s="8" t="s">
        <v>49</v>
      </c>
      <c r="C56" s="4" t="s">
        <v>169</v>
      </c>
      <c r="D56" s="4" t="s">
        <v>170</v>
      </c>
      <c r="E56" s="6">
        <f t="shared" ref="E56:J56" si="12">E53+E54+E55</f>
        <v>2938882.37</v>
      </c>
      <c r="F56" s="6">
        <f t="shared" si="12"/>
        <v>797818.36</v>
      </c>
      <c r="G56" s="6">
        <f t="shared" si="12"/>
        <v>0</v>
      </c>
      <c r="H56" s="6">
        <f t="shared" si="12"/>
        <v>0</v>
      </c>
      <c r="I56" s="6">
        <f t="shared" si="12"/>
        <v>0</v>
      </c>
      <c r="J56" s="6">
        <f t="shared" si="12"/>
        <v>0</v>
      </c>
      <c r="K56" s="6">
        <f t="shared" si="9"/>
        <v>797818.36</v>
      </c>
      <c r="L56" s="3" t="s">
        <v>49</v>
      </c>
      <c r="M56" s="6">
        <f>M53+M54+M55</f>
        <v>142738.21</v>
      </c>
      <c r="N56" s="5">
        <v>0</v>
      </c>
      <c r="O56" s="6">
        <f>O53+O54+O55</f>
        <v>1998325.8</v>
      </c>
      <c r="P56" s="5">
        <v>0</v>
      </c>
      <c r="Q56" s="6">
        <f>Q53+Q54+Q55</f>
        <v>0</v>
      </c>
      <c r="R56" s="5">
        <v>0</v>
      </c>
      <c r="S56" s="6">
        <f t="shared" si="10"/>
        <v>2938882.37</v>
      </c>
      <c r="T56" s="6">
        <f t="shared" si="11"/>
        <v>0</v>
      </c>
    </row>
    <row r="57" spans="1:20">
      <c r="A57" s="13" t="s">
        <v>171</v>
      </c>
      <c r="B57" s="3" t="s">
        <v>172</v>
      </c>
      <c r="C57" s="7" t="s">
        <v>173</v>
      </c>
      <c r="D57" s="7" t="s">
        <v>174</v>
      </c>
      <c r="E57" s="5">
        <v>51000</v>
      </c>
      <c r="F57" s="5">
        <v>0</v>
      </c>
      <c r="G57" s="5">
        <v>10267.879999999999</v>
      </c>
      <c r="H57" s="5">
        <v>5032.93</v>
      </c>
      <c r="I57" s="5">
        <v>0</v>
      </c>
      <c r="J57" s="5">
        <v>35407.1</v>
      </c>
      <c r="K57" s="6">
        <f t="shared" si="9"/>
        <v>50707.909999999996</v>
      </c>
      <c r="L57" s="3" t="s">
        <v>49</v>
      </c>
      <c r="M57" s="5">
        <v>210.18</v>
      </c>
      <c r="N57" s="5">
        <v>0</v>
      </c>
      <c r="O57" s="5">
        <v>81.91</v>
      </c>
      <c r="P57" s="5">
        <v>0</v>
      </c>
      <c r="Q57" s="5">
        <v>0</v>
      </c>
      <c r="R57" s="5">
        <v>0</v>
      </c>
      <c r="S57" s="6">
        <f t="shared" si="10"/>
        <v>50999.999999999993</v>
      </c>
      <c r="T57" s="6">
        <f t="shared" si="11"/>
        <v>0</v>
      </c>
    </row>
    <row r="58" spans="1:20">
      <c r="A58" s="13"/>
      <c r="B58" s="3" t="s">
        <v>175</v>
      </c>
      <c r="C58" s="7" t="s">
        <v>176</v>
      </c>
      <c r="D58" s="7" t="s">
        <v>177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6">
        <f t="shared" si="9"/>
        <v>0</v>
      </c>
      <c r="L58" s="3" t="s">
        <v>49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6">
        <f t="shared" si="10"/>
        <v>0</v>
      </c>
      <c r="T58" s="6">
        <f t="shared" si="11"/>
        <v>0</v>
      </c>
    </row>
    <row r="59" spans="1:20">
      <c r="A59" s="13"/>
      <c r="B59" s="3" t="s">
        <v>178</v>
      </c>
      <c r="C59" s="7" t="s">
        <v>179</v>
      </c>
      <c r="D59" s="7" t="s">
        <v>180</v>
      </c>
      <c r="E59" s="5">
        <v>285000</v>
      </c>
      <c r="F59" s="5">
        <v>55357.22</v>
      </c>
      <c r="G59" s="5">
        <v>64796.07</v>
      </c>
      <c r="H59" s="5">
        <v>132385.21</v>
      </c>
      <c r="I59" s="5">
        <v>0</v>
      </c>
      <c r="J59" s="5">
        <v>0</v>
      </c>
      <c r="K59" s="6">
        <f t="shared" si="9"/>
        <v>252538.5</v>
      </c>
      <c r="L59" s="3" t="s">
        <v>49</v>
      </c>
      <c r="M59" s="5">
        <v>30309.63</v>
      </c>
      <c r="N59" s="5">
        <v>0</v>
      </c>
      <c r="O59" s="5">
        <v>2151.87</v>
      </c>
      <c r="P59" s="5">
        <v>0</v>
      </c>
      <c r="Q59" s="5">
        <v>0</v>
      </c>
      <c r="R59" s="5">
        <v>0</v>
      </c>
      <c r="S59" s="6">
        <f t="shared" si="10"/>
        <v>285000</v>
      </c>
      <c r="T59" s="6">
        <f t="shared" si="11"/>
        <v>0</v>
      </c>
    </row>
    <row r="60" spans="1:20">
      <c r="A60" s="13"/>
      <c r="B60" s="3" t="s">
        <v>181</v>
      </c>
      <c r="C60" s="7" t="s">
        <v>182</v>
      </c>
      <c r="D60" s="7" t="s">
        <v>183</v>
      </c>
      <c r="E60" s="5">
        <v>2850000</v>
      </c>
      <c r="F60" s="5">
        <v>248841.4</v>
      </c>
      <c r="G60" s="5">
        <v>2581507.46</v>
      </c>
      <c r="H60" s="5">
        <v>0</v>
      </c>
      <c r="I60" s="5">
        <v>0</v>
      </c>
      <c r="J60" s="5">
        <v>0</v>
      </c>
      <c r="K60" s="6">
        <f t="shared" si="9"/>
        <v>2830348.86</v>
      </c>
      <c r="L60" s="3" t="s">
        <v>49</v>
      </c>
      <c r="M60" s="5">
        <v>14544.15</v>
      </c>
      <c r="N60" s="5">
        <v>0</v>
      </c>
      <c r="O60" s="5">
        <v>5106.99</v>
      </c>
      <c r="P60" s="5">
        <v>0</v>
      </c>
      <c r="Q60" s="5">
        <v>0</v>
      </c>
      <c r="R60" s="5">
        <v>0</v>
      </c>
      <c r="S60" s="6">
        <f t="shared" si="10"/>
        <v>2850000</v>
      </c>
      <c r="T60" s="6">
        <f t="shared" si="11"/>
        <v>0</v>
      </c>
    </row>
    <row r="61" spans="1:20">
      <c r="A61" s="13"/>
      <c r="B61" s="3" t="s">
        <v>184</v>
      </c>
      <c r="C61" s="7" t="s">
        <v>185</v>
      </c>
      <c r="D61" s="7" t="s">
        <v>186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6">
        <f t="shared" si="9"/>
        <v>0</v>
      </c>
      <c r="L61" s="3" t="s">
        <v>49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6">
        <f t="shared" si="10"/>
        <v>0</v>
      </c>
      <c r="T61" s="6">
        <f t="shared" si="11"/>
        <v>0</v>
      </c>
    </row>
    <row r="62" spans="1:20">
      <c r="A62" s="13"/>
      <c r="B62" s="8" t="s">
        <v>49</v>
      </c>
      <c r="C62" s="4" t="s">
        <v>187</v>
      </c>
      <c r="D62" s="4" t="s">
        <v>188</v>
      </c>
      <c r="E62" s="6">
        <f t="shared" ref="E62:J62" si="13">E57+E58+E59+E60+E61</f>
        <v>3186000</v>
      </c>
      <c r="F62" s="6">
        <f t="shared" si="13"/>
        <v>304198.62</v>
      </c>
      <c r="G62" s="6">
        <f t="shared" si="13"/>
        <v>2656571.41</v>
      </c>
      <c r="H62" s="6">
        <f t="shared" si="13"/>
        <v>137418.13999999998</v>
      </c>
      <c r="I62" s="6">
        <f t="shared" si="13"/>
        <v>0</v>
      </c>
      <c r="J62" s="6">
        <f t="shared" si="13"/>
        <v>35407.1</v>
      </c>
      <c r="K62" s="6">
        <f t="shared" si="9"/>
        <v>3133595.2700000005</v>
      </c>
      <c r="L62" s="3" t="s">
        <v>49</v>
      </c>
      <c r="M62" s="6">
        <f>M57+M58+M59+M60+M61</f>
        <v>45063.96</v>
      </c>
      <c r="N62" s="5">
        <v>0</v>
      </c>
      <c r="O62" s="6">
        <f>O57+O58+O59+O60+O61</f>
        <v>7340.7699999999995</v>
      </c>
      <c r="P62" s="5">
        <v>0</v>
      </c>
      <c r="Q62" s="6">
        <f>Q57+Q58+Q59+Q60+Q61</f>
        <v>0</v>
      </c>
      <c r="R62" s="5">
        <v>0</v>
      </c>
      <c r="S62" s="6">
        <f t="shared" si="10"/>
        <v>3186000.0000000005</v>
      </c>
      <c r="T62" s="6">
        <f t="shared" si="11"/>
        <v>0</v>
      </c>
    </row>
    <row r="63" spans="1:20">
      <c r="A63" s="13" t="s">
        <v>189</v>
      </c>
      <c r="B63" s="3" t="s">
        <v>190</v>
      </c>
      <c r="C63" s="7" t="s">
        <v>191</v>
      </c>
      <c r="D63" s="7" t="s">
        <v>192</v>
      </c>
      <c r="E63" s="5">
        <v>11733298.51</v>
      </c>
      <c r="F63" s="5">
        <v>694589.8</v>
      </c>
      <c r="G63" s="5">
        <v>562294.66</v>
      </c>
      <c r="H63" s="5">
        <v>292960.78000000003</v>
      </c>
      <c r="I63" s="5">
        <v>56503.28</v>
      </c>
      <c r="J63" s="5">
        <v>46555.4</v>
      </c>
      <c r="K63" s="6">
        <f t="shared" si="9"/>
        <v>1652903.92</v>
      </c>
      <c r="L63" s="3" t="s">
        <v>49</v>
      </c>
      <c r="M63" s="5">
        <v>1215764.8500000001</v>
      </c>
      <c r="N63" s="5">
        <v>0</v>
      </c>
      <c r="O63" s="5">
        <v>6699625.3399999999</v>
      </c>
      <c r="P63" s="5">
        <v>0</v>
      </c>
      <c r="Q63" s="6">
        <v>2165004.4</v>
      </c>
      <c r="R63" s="5">
        <v>0</v>
      </c>
      <c r="S63" s="6">
        <f t="shared" si="10"/>
        <v>11733298.51</v>
      </c>
      <c r="T63" s="6">
        <f t="shared" si="11"/>
        <v>0</v>
      </c>
    </row>
    <row r="64" spans="1:20">
      <c r="A64" s="13"/>
      <c r="B64" s="8" t="s">
        <v>49</v>
      </c>
      <c r="C64" s="4" t="s">
        <v>193</v>
      </c>
      <c r="D64" s="4" t="s">
        <v>194</v>
      </c>
      <c r="E64" s="6">
        <f t="shared" ref="E64:J64" si="14">E63</f>
        <v>11733298.51</v>
      </c>
      <c r="F64" s="6">
        <f t="shared" si="14"/>
        <v>694589.8</v>
      </c>
      <c r="G64" s="6">
        <f t="shared" si="14"/>
        <v>562294.66</v>
      </c>
      <c r="H64" s="6">
        <f t="shared" si="14"/>
        <v>292960.78000000003</v>
      </c>
      <c r="I64" s="6">
        <f t="shared" si="14"/>
        <v>56503.28</v>
      </c>
      <c r="J64" s="6">
        <f t="shared" si="14"/>
        <v>46555.4</v>
      </c>
      <c r="K64" s="6">
        <f t="shared" si="9"/>
        <v>1652903.92</v>
      </c>
      <c r="L64" s="3" t="s">
        <v>49</v>
      </c>
      <c r="M64" s="6">
        <f>M63</f>
        <v>1215764.8500000001</v>
      </c>
      <c r="N64" s="5">
        <v>0</v>
      </c>
      <c r="O64" s="6">
        <f>O63</f>
        <v>6699625.3399999999</v>
      </c>
      <c r="P64" s="5">
        <v>0</v>
      </c>
      <c r="Q64" s="6">
        <f>Q63</f>
        <v>2165004.4</v>
      </c>
      <c r="R64" s="5">
        <v>0</v>
      </c>
      <c r="S64" s="6">
        <f t="shared" si="10"/>
        <v>11733298.51</v>
      </c>
      <c r="T64" s="6">
        <f t="shared" si="11"/>
        <v>0</v>
      </c>
    </row>
    <row r="65" spans="1:20">
      <c r="A65" s="13" t="s">
        <v>195</v>
      </c>
      <c r="B65" s="3" t="s">
        <v>196</v>
      </c>
      <c r="C65" s="7" t="s">
        <v>197</v>
      </c>
      <c r="D65" s="7" t="s">
        <v>198</v>
      </c>
      <c r="E65" s="5">
        <v>1000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6">
        <f t="shared" si="9"/>
        <v>0</v>
      </c>
      <c r="L65" s="3" t="s">
        <v>49</v>
      </c>
      <c r="M65" s="5">
        <v>0</v>
      </c>
      <c r="N65" s="5">
        <v>0</v>
      </c>
      <c r="O65" s="5">
        <v>1000</v>
      </c>
      <c r="P65" s="5">
        <v>0</v>
      </c>
      <c r="Q65" s="5">
        <v>0</v>
      </c>
      <c r="R65" s="5">
        <v>0</v>
      </c>
      <c r="S65" s="6">
        <f t="shared" si="10"/>
        <v>1000</v>
      </c>
      <c r="T65" s="6">
        <f t="shared" si="11"/>
        <v>0</v>
      </c>
    </row>
    <row r="66" spans="1:20">
      <c r="A66" s="13"/>
      <c r="B66" s="8" t="s">
        <v>49</v>
      </c>
      <c r="C66" s="4" t="s">
        <v>199</v>
      </c>
      <c r="D66" s="4" t="s">
        <v>200</v>
      </c>
      <c r="E66" s="6">
        <f t="shared" ref="E66:J66" si="15">E65</f>
        <v>1000</v>
      </c>
      <c r="F66" s="6">
        <f t="shared" si="15"/>
        <v>0</v>
      </c>
      <c r="G66" s="6">
        <f t="shared" si="15"/>
        <v>0</v>
      </c>
      <c r="H66" s="6">
        <f t="shared" si="15"/>
        <v>0</v>
      </c>
      <c r="I66" s="6">
        <f t="shared" si="15"/>
        <v>0</v>
      </c>
      <c r="J66" s="6">
        <f t="shared" si="15"/>
        <v>0</v>
      </c>
      <c r="K66" s="6">
        <f t="shared" si="9"/>
        <v>0</v>
      </c>
      <c r="L66" s="3" t="s">
        <v>49</v>
      </c>
      <c r="M66" s="6">
        <f>M65</f>
        <v>0</v>
      </c>
      <c r="N66" s="5">
        <v>0</v>
      </c>
      <c r="O66" s="6">
        <f>O65</f>
        <v>1000</v>
      </c>
      <c r="P66" s="5">
        <v>0</v>
      </c>
      <c r="Q66" s="6">
        <f>Q65</f>
        <v>0</v>
      </c>
      <c r="R66" s="5">
        <v>0</v>
      </c>
      <c r="S66" s="6">
        <f t="shared" si="10"/>
        <v>1000</v>
      </c>
      <c r="T66" s="6">
        <f t="shared" si="11"/>
        <v>0</v>
      </c>
    </row>
    <row r="67" spans="1:20">
      <c r="A67" s="13" t="s">
        <v>201</v>
      </c>
      <c r="B67" s="3" t="s">
        <v>202</v>
      </c>
      <c r="C67" s="7" t="s">
        <v>203</v>
      </c>
      <c r="D67" s="7" t="s">
        <v>204</v>
      </c>
      <c r="E67" s="5">
        <v>632200</v>
      </c>
      <c r="F67" s="5">
        <v>7621.31</v>
      </c>
      <c r="G67" s="5">
        <v>512.08000000000004</v>
      </c>
      <c r="H67" s="5">
        <v>0</v>
      </c>
      <c r="I67" s="5">
        <v>0</v>
      </c>
      <c r="J67" s="5">
        <v>54.82</v>
      </c>
      <c r="K67" s="6">
        <f t="shared" si="9"/>
        <v>8188.21</v>
      </c>
      <c r="L67" s="3" t="s">
        <v>49</v>
      </c>
      <c r="M67" s="5">
        <v>5022.76</v>
      </c>
      <c r="N67" s="5">
        <v>0</v>
      </c>
      <c r="O67" s="5">
        <v>601146.67000000004</v>
      </c>
      <c r="P67" s="5">
        <v>0</v>
      </c>
      <c r="Q67" s="5">
        <v>17842.36</v>
      </c>
      <c r="R67" s="5">
        <v>0</v>
      </c>
      <c r="S67" s="6">
        <f t="shared" si="10"/>
        <v>632200</v>
      </c>
      <c r="T67" s="6">
        <f t="shared" si="11"/>
        <v>0</v>
      </c>
    </row>
    <row r="68" spans="1:20">
      <c r="A68" s="13"/>
      <c r="B68" s="8" t="s">
        <v>49</v>
      </c>
      <c r="C68" s="4" t="s">
        <v>205</v>
      </c>
      <c r="D68" s="4" t="s">
        <v>206</v>
      </c>
      <c r="E68" s="6">
        <f t="shared" ref="E68:J68" si="16">E67</f>
        <v>632200</v>
      </c>
      <c r="F68" s="6">
        <f t="shared" si="16"/>
        <v>7621.31</v>
      </c>
      <c r="G68" s="6">
        <f t="shared" si="16"/>
        <v>512.08000000000004</v>
      </c>
      <c r="H68" s="6">
        <f t="shared" si="16"/>
        <v>0</v>
      </c>
      <c r="I68" s="6">
        <f t="shared" si="16"/>
        <v>0</v>
      </c>
      <c r="J68" s="6">
        <f t="shared" si="16"/>
        <v>54.82</v>
      </c>
      <c r="K68" s="6">
        <f t="shared" si="9"/>
        <v>8188.21</v>
      </c>
      <c r="L68" s="3" t="s">
        <v>49</v>
      </c>
      <c r="M68" s="6">
        <f>M67</f>
        <v>5022.76</v>
      </c>
      <c r="N68" s="5">
        <f>N67</f>
        <v>0</v>
      </c>
      <c r="O68" s="6">
        <f>O67</f>
        <v>601146.67000000004</v>
      </c>
      <c r="P68" s="5">
        <f>P67</f>
        <v>0</v>
      </c>
      <c r="Q68" s="6">
        <f>Q67</f>
        <v>17842.36</v>
      </c>
      <c r="R68" s="5">
        <v>0</v>
      </c>
      <c r="S68" s="6">
        <f t="shared" si="10"/>
        <v>632200</v>
      </c>
      <c r="T68" s="6">
        <f t="shared" si="11"/>
        <v>0</v>
      </c>
    </row>
    <row r="69" spans="1:20">
      <c r="A69" s="3" t="s">
        <v>207</v>
      </c>
      <c r="B69" s="8" t="s">
        <v>49</v>
      </c>
      <c r="C69" s="4" t="s">
        <v>208</v>
      </c>
      <c r="D69" s="4" t="s">
        <v>209</v>
      </c>
      <c r="E69" s="6">
        <f t="shared" ref="E69:J69" si="17">E56+E62+E64+E66+E68</f>
        <v>18491380.879999999</v>
      </c>
      <c r="F69" s="6">
        <f t="shared" si="17"/>
        <v>1804228.09</v>
      </c>
      <c r="G69" s="6">
        <f t="shared" si="17"/>
        <v>3219378.1500000004</v>
      </c>
      <c r="H69" s="6">
        <f t="shared" si="17"/>
        <v>430378.92000000004</v>
      </c>
      <c r="I69" s="6">
        <f t="shared" si="17"/>
        <v>56503.28</v>
      </c>
      <c r="J69" s="6">
        <f t="shared" si="17"/>
        <v>82017.320000000007</v>
      </c>
      <c r="K69" s="6">
        <f t="shared" si="9"/>
        <v>5592505.7600000007</v>
      </c>
      <c r="L69" s="3">
        <f>L56+L62+L64+L66+L68</f>
        <v>0</v>
      </c>
      <c r="M69" s="6">
        <f>M56+M62+M64+M66+M68</f>
        <v>1408589.78</v>
      </c>
      <c r="N69" s="5">
        <v>0</v>
      </c>
      <c r="O69" s="6">
        <f>O56+O62+O64+O66+O68</f>
        <v>9307438.5800000001</v>
      </c>
      <c r="P69" s="6">
        <f>P56+P62+P64+P66+P68</f>
        <v>0</v>
      </c>
      <c r="Q69" s="6">
        <f>Q56+Q62+Q64+Q66+Q68</f>
        <v>2182846.7599999998</v>
      </c>
      <c r="R69" s="5">
        <v>0</v>
      </c>
      <c r="S69" s="6">
        <f t="shared" si="10"/>
        <v>18491380.879999999</v>
      </c>
      <c r="T69" s="6">
        <f t="shared" si="11"/>
        <v>0</v>
      </c>
    </row>
    <row r="70" spans="1:20">
      <c r="A70" s="13" t="s">
        <v>210</v>
      </c>
      <c r="B70" s="3" t="s">
        <v>211</v>
      </c>
      <c r="C70" s="7" t="s">
        <v>212</v>
      </c>
      <c r="D70" s="7" t="s">
        <v>213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6">
        <f t="shared" si="9"/>
        <v>0</v>
      </c>
      <c r="L70" s="3" t="s">
        <v>49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6">
        <f t="shared" si="10"/>
        <v>0</v>
      </c>
      <c r="T70" s="6">
        <v>0</v>
      </c>
    </row>
    <row r="71" spans="1:20">
      <c r="A71" s="13"/>
      <c r="B71" s="3" t="s">
        <v>214</v>
      </c>
      <c r="C71" s="7" t="s">
        <v>215</v>
      </c>
      <c r="D71" s="7" t="s">
        <v>216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6">
        <f t="shared" si="9"/>
        <v>0</v>
      </c>
      <c r="L71" s="3" t="s">
        <v>49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6">
        <f t="shared" si="10"/>
        <v>0</v>
      </c>
      <c r="T71" s="6">
        <v>0</v>
      </c>
    </row>
    <row r="72" spans="1:20">
      <c r="A72" s="13"/>
      <c r="B72" s="3" t="s">
        <v>217</v>
      </c>
      <c r="C72" s="7" t="s">
        <v>217</v>
      </c>
      <c r="D72" s="7" t="s">
        <v>218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6">
        <f t="shared" si="9"/>
        <v>0</v>
      </c>
      <c r="L72" s="3" t="s">
        <v>49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6">
        <f t="shared" si="10"/>
        <v>0</v>
      </c>
      <c r="T72" s="6">
        <v>0</v>
      </c>
    </row>
    <row r="73" spans="1:20">
      <c r="A73" s="13"/>
      <c r="B73" s="3" t="s">
        <v>219</v>
      </c>
      <c r="C73" s="7" t="s">
        <v>219</v>
      </c>
      <c r="D73" s="7" t="s">
        <v>220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6">
        <f t="shared" si="9"/>
        <v>0</v>
      </c>
      <c r="L73" s="3" t="s">
        <v>49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6">
        <f t="shared" si="10"/>
        <v>0</v>
      </c>
      <c r="T73" s="6">
        <v>0</v>
      </c>
    </row>
    <row r="74" spans="1:20">
      <c r="A74" s="13"/>
      <c r="B74" s="8" t="s">
        <v>49</v>
      </c>
      <c r="C74" s="4" t="s">
        <v>221</v>
      </c>
      <c r="D74" s="4" t="s">
        <v>222</v>
      </c>
      <c r="E74" s="6">
        <f t="shared" ref="E74:J74" si="18">E70+E71+E72+E73</f>
        <v>0</v>
      </c>
      <c r="F74" s="6">
        <f t="shared" si="18"/>
        <v>0</v>
      </c>
      <c r="G74" s="6">
        <f t="shared" si="18"/>
        <v>0</v>
      </c>
      <c r="H74" s="6">
        <f t="shared" si="18"/>
        <v>0</v>
      </c>
      <c r="I74" s="6">
        <f t="shared" si="18"/>
        <v>0</v>
      </c>
      <c r="J74" s="6">
        <f t="shared" si="18"/>
        <v>0</v>
      </c>
      <c r="K74" s="6">
        <f t="shared" si="9"/>
        <v>0</v>
      </c>
      <c r="L74" s="3">
        <f>M15+M18+M20+M23+M27+M31+M32</f>
        <v>6856484.419999999</v>
      </c>
      <c r="M74" s="6">
        <f>M70+M71+M72+M73</f>
        <v>0</v>
      </c>
      <c r="N74" s="5">
        <v>0</v>
      </c>
      <c r="O74" s="6">
        <f>O70+O71+O72+O73</f>
        <v>0</v>
      </c>
      <c r="P74" s="5">
        <v>0</v>
      </c>
      <c r="Q74" s="6">
        <f>Q70+Q71+Q72+Q73</f>
        <v>0</v>
      </c>
      <c r="R74" s="5">
        <v>0</v>
      </c>
      <c r="S74" s="6">
        <f t="shared" si="10"/>
        <v>0</v>
      </c>
      <c r="T74" s="6">
        <f>E74-S74</f>
        <v>0</v>
      </c>
    </row>
    <row r="75" spans="1:20">
      <c r="A75" s="3" t="s">
        <v>223</v>
      </c>
      <c r="B75" s="8" t="s">
        <v>49</v>
      </c>
      <c r="C75" s="4" t="s">
        <v>224</v>
      </c>
      <c r="D75" s="4" t="s">
        <v>225</v>
      </c>
      <c r="E75" s="6">
        <f t="shared" ref="E75:J75" si="19">E51+E69+E74</f>
        <v>387026524.67000002</v>
      </c>
      <c r="F75" s="6">
        <f t="shared" si="19"/>
        <v>55620084.090000004</v>
      </c>
      <c r="G75" s="6">
        <f t="shared" si="19"/>
        <v>22311534.190000005</v>
      </c>
      <c r="H75" s="6">
        <f t="shared" si="19"/>
        <v>27998027.380000003</v>
      </c>
      <c r="I75" s="6">
        <f t="shared" si="19"/>
        <v>56503.28</v>
      </c>
      <c r="J75" s="6">
        <f t="shared" si="19"/>
        <v>94528.41</v>
      </c>
      <c r="K75" s="6">
        <f t="shared" si="9"/>
        <v>106080677.34999999</v>
      </c>
      <c r="L75" s="3">
        <f>L51+L69+L74</f>
        <v>6856484.419999999</v>
      </c>
      <c r="M75" s="6">
        <f>M51+M69+M74</f>
        <v>63358181.969999999</v>
      </c>
      <c r="N75" s="5">
        <v>0</v>
      </c>
      <c r="O75" s="6">
        <f>O51+O69+O74</f>
        <v>7658198.6600000001</v>
      </c>
      <c r="P75" s="5">
        <v>0</v>
      </c>
      <c r="Q75" s="6">
        <f>Q51+Q69+Q74</f>
        <v>297745243.46999997</v>
      </c>
      <c r="R75" s="5">
        <v>0</v>
      </c>
      <c r="S75" s="6">
        <f t="shared" si="10"/>
        <v>474842301.44999993</v>
      </c>
      <c r="T75" s="6">
        <v>0</v>
      </c>
    </row>
    <row r="76" spans="1:20">
      <c r="A76" s="3"/>
      <c r="B76" s="3"/>
      <c r="C76" s="7"/>
      <c r="D76" s="4" t="s">
        <v>226</v>
      </c>
      <c r="E76" s="5"/>
      <c r="F76" s="5"/>
      <c r="G76" s="5"/>
      <c r="H76" s="5"/>
      <c r="I76" s="5"/>
      <c r="J76" s="5"/>
      <c r="K76" s="6"/>
      <c r="L76" s="3"/>
      <c r="M76" s="5"/>
      <c r="N76" s="5"/>
      <c r="O76" s="5"/>
      <c r="P76" s="5"/>
      <c r="Q76" s="5"/>
      <c r="R76" s="5"/>
      <c r="S76" s="6"/>
      <c r="T76" s="6"/>
    </row>
    <row r="77" spans="1:20">
      <c r="A77" s="13" t="s">
        <v>227</v>
      </c>
      <c r="B77" s="3" t="s">
        <v>228</v>
      </c>
      <c r="C77" s="7" t="s">
        <v>229</v>
      </c>
      <c r="D77" s="7" t="s">
        <v>230</v>
      </c>
      <c r="E77" s="5">
        <v>32615752.760000002</v>
      </c>
      <c r="F77" s="5">
        <v>1445368.44</v>
      </c>
      <c r="G77" s="5">
        <v>510749.01</v>
      </c>
      <c r="H77" s="5">
        <v>16820759.66</v>
      </c>
      <c r="I77" s="5">
        <v>889.46</v>
      </c>
      <c r="J77" s="5">
        <v>1361.19</v>
      </c>
      <c r="K77" s="6">
        <f t="shared" ref="K77:K108" si="20">F77+G77+H77+I77+J77</f>
        <v>18779127.760000002</v>
      </c>
      <c r="L77" s="3" t="s">
        <v>49</v>
      </c>
      <c r="M77" s="5">
        <v>13180485.039999999</v>
      </c>
      <c r="N77" s="5">
        <v>0</v>
      </c>
      <c r="O77" s="5">
        <v>370045.92</v>
      </c>
      <c r="P77" s="5">
        <v>0</v>
      </c>
      <c r="Q77" s="5">
        <v>286094.03999999998</v>
      </c>
      <c r="R77" s="5">
        <v>0</v>
      </c>
      <c r="S77" s="6">
        <f t="shared" ref="S77:S108" si="21">M77+O77+Q77+K77</f>
        <v>32615752.759999998</v>
      </c>
      <c r="T77" s="6">
        <f t="shared" ref="T77:T108" si="22">E77-S77</f>
        <v>0</v>
      </c>
    </row>
    <row r="78" spans="1:20">
      <c r="A78" s="13"/>
      <c r="B78" s="3" t="s">
        <v>231</v>
      </c>
      <c r="C78" s="7" t="s">
        <v>232</v>
      </c>
      <c r="D78" s="7" t="s">
        <v>233</v>
      </c>
      <c r="E78" s="5">
        <v>235163.9</v>
      </c>
      <c r="F78" s="5">
        <v>0</v>
      </c>
      <c r="G78" s="5">
        <v>235163.9</v>
      </c>
      <c r="H78" s="5">
        <v>0</v>
      </c>
      <c r="I78" s="5">
        <v>0</v>
      </c>
      <c r="J78" s="5">
        <v>0</v>
      </c>
      <c r="K78" s="6">
        <f t="shared" si="20"/>
        <v>235163.9</v>
      </c>
      <c r="L78" s="3" t="s">
        <v>49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6">
        <f t="shared" si="21"/>
        <v>235163.9</v>
      </c>
      <c r="T78" s="6">
        <f t="shared" si="22"/>
        <v>0</v>
      </c>
    </row>
    <row r="79" spans="1:20">
      <c r="A79" s="13"/>
      <c r="B79" s="3" t="s">
        <v>234</v>
      </c>
      <c r="C79" s="7" t="s">
        <v>235</v>
      </c>
      <c r="D79" s="7" t="s">
        <v>236</v>
      </c>
      <c r="E79" s="5">
        <v>18449316.07</v>
      </c>
      <c r="F79" s="5">
        <v>4146655.53</v>
      </c>
      <c r="G79" s="5">
        <v>1436616.91</v>
      </c>
      <c r="H79" s="5">
        <v>8740423.1300000008</v>
      </c>
      <c r="I79" s="5">
        <v>449.98</v>
      </c>
      <c r="J79" s="5">
        <v>933131.38</v>
      </c>
      <c r="K79" s="6">
        <f t="shared" si="20"/>
        <v>15257276.930000002</v>
      </c>
      <c r="L79" s="3" t="s">
        <v>49</v>
      </c>
      <c r="M79" s="5">
        <v>2313228.6800000002</v>
      </c>
      <c r="N79" s="5">
        <v>0</v>
      </c>
      <c r="O79" s="5">
        <v>843183.05</v>
      </c>
      <c r="P79" s="5">
        <v>0</v>
      </c>
      <c r="Q79" s="5">
        <v>35627.410000000003</v>
      </c>
      <c r="R79" s="5">
        <v>0</v>
      </c>
      <c r="S79" s="6">
        <f t="shared" si="21"/>
        <v>18449316.07</v>
      </c>
      <c r="T79" s="6">
        <f t="shared" si="22"/>
        <v>0</v>
      </c>
    </row>
    <row r="80" spans="1:20">
      <c r="A80" s="13"/>
      <c r="B80" s="3" t="s">
        <v>237</v>
      </c>
      <c r="C80" s="7" t="s">
        <v>238</v>
      </c>
      <c r="D80" s="7" t="s">
        <v>239</v>
      </c>
      <c r="E80" s="5">
        <v>500000</v>
      </c>
      <c r="F80" s="5">
        <v>14661.99</v>
      </c>
      <c r="G80" s="5">
        <v>72.92</v>
      </c>
      <c r="H80" s="5">
        <v>73.03</v>
      </c>
      <c r="I80" s="5">
        <v>0</v>
      </c>
      <c r="J80" s="5">
        <v>0</v>
      </c>
      <c r="K80" s="6">
        <f t="shared" si="20"/>
        <v>14807.94</v>
      </c>
      <c r="L80" s="3" t="s">
        <v>49</v>
      </c>
      <c r="M80" s="5">
        <v>481369.59999999998</v>
      </c>
      <c r="N80" s="5">
        <v>0</v>
      </c>
      <c r="O80" s="5">
        <v>3534.56</v>
      </c>
      <c r="P80" s="5">
        <v>0</v>
      </c>
      <c r="Q80" s="5">
        <v>287.89999999999998</v>
      </c>
      <c r="R80" s="5">
        <v>0</v>
      </c>
      <c r="S80" s="6">
        <f t="shared" si="21"/>
        <v>500000</v>
      </c>
      <c r="T80" s="6">
        <f t="shared" si="22"/>
        <v>0</v>
      </c>
    </row>
    <row r="81" spans="1:20">
      <c r="A81" s="13"/>
      <c r="B81" s="3" t="s">
        <v>240</v>
      </c>
      <c r="C81" s="7" t="s">
        <v>241</v>
      </c>
      <c r="D81" s="7" t="s">
        <v>242</v>
      </c>
      <c r="E81" s="5">
        <v>1963184.71</v>
      </c>
      <c r="F81" s="5">
        <v>18081.09</v>
      </c>
      <c r="G81" s="5">
        <v>0</v>
      </c>
      <c r="H81" s="5">
        <v>70065.19</v>
      </c>
      <c r="I81" s="5">
        <v>0</v>
      </c>
      <c r="J81" s="5">
        <v>0</v>
      </c>
      <c r="K81" s="6">
        <f t="shared" si="20"/>
        <v>88146.28</v>
      </c>
      <c r="L81" s="3" t="s">
        <v>49</v>
      </c>
      <c r="M81" s="5">
        <v>1875038.43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6">
        <f t="shared" si="21"/>
        <v>1963184.71</v>
      </c>
      <c r="T81" s="6">
        <f t="shared" si="22"/>
        <v>0</v>
      </c>
    </row>
    <row r="82" spans="1:20">
      <c r="A82" s="13"/>
      <c r="B82" s="3" t="s">
        <v>243</v>
      </c>
      <c r="C82" s="7" t="s">
        <v>244</v>
      </c>
      <c r="D82" s="7" t="s">
        <v>245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6">
        <f t="shared" si="20"/>
        <v>0</v>
      </c>
      <c r="L82" s="3" t="s">
        <v>49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6">
        <f t="shared" si="21"/>
        <v>0</v>
      </c>
      <c r="T82" s="6">
        <f t="shared" si="22"/>
        <v>0</v>
      </c>
    </row>
    <row r="83" spans="1:20">
      <c r="A83" s="13"/>
      <c r="B83" s="3" t="s">
        <v>246</v>
      </c>
      <c r="C83" s="7" t="s">
        <v>247</v>
      </c>
      <c r="D83" s="7" t="s">
        <v>248</v>
      </c>
      <c r="E83" s="5">
        <v>8800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6">
        <f t="shared" si="20"/>
        <v>0</v>
      </c>
      <c r="L83" s="3" t="s">
        <v>49</v>
      </c>
      <c r="M83" s="5">
        <v>8800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6">
        <f t="shared" si="21"/>
        <v>8800</v>
      </c>
      <c r="T83" s="6">
        <f t="shared" si="22"/>
        <v>0</v>
      </c>
    </row>
    <row r="84" spans="1:20">
      <c r="A84" s="13"/>
      <c r="B84" s="3" t="s">
        <v>249</v>
      </c>
      <c r="C84" s="7" t="s">
        <v>250</v>
      </c>
      <c r="D84" s="7" t="s">
        <v>251</v>
      </c>
      <c r="E84" s="5">
        <v>717867.64</v>
      </c>
      <c r="F84" s="5">
        <v>231050.51</v>
      </c>
      <c r="G84" s="5">
        <v>35931.519999999997</v>
      </c>
      <c r="H84" s="5">
        <v>130971.64</v>
      </c>
      <c r="I84" s="5">
        <v>5.12</v>
      </c>
      <c r="J84" s="5">
        <v>109543.76</v>
      </c>
      <c r="K84" s="6">
        <f t="shared" si="20"/>
        <v>507502.55000000005</v>
      </c>
      <c r="L84" s="3" t="s">
        <v>49</v>
      </c>
      <c r="M84" s="5">
        <v>116014.22</v>
      </c>
      <c r="N84" s="5">
        <v>0</v>
      </c>
      <c r="O84" s="5">
        <v>88844.46</v>
      </c>
      <c r="P84" s="5">
        <v>0</v>
      </c>
      <c r="Q84" s="5">
        <v>5506.41</v>
      </c>
      <c r="R84" s="5">
        <v>0</v>
      </c>
      <c r="S84" s="6">
        <f t="shared" si="21"/>
        <v>717867.64</v>
      </c>
      <c r="T84" s="6">
        <f t="shared" si="22"/>
        <v>0</v>
      </c>
    </row>
    <row r="85" spans="1:20" ht="22.5">
      <c r="A85" s="13"/>
      <c r="B85" s="8" t="s">
        <v>49</v>
      </c>
      <c r="C85" s="4" t="s">
        <v>252</v>
      </c>
      <c r="D85" s="9" t="s">
        <v>253</v>
      </c>
      <c r="E85" s="6">
        <f t="shared" ref="E85:J85" si="23">E77+E78+E79+E80+E81+E82+E83+E84</f>
        <v>54490085.080000006</v>
      </c>
      <c r="F85" s="6">
        <f t="shared" si="23"/>
        <v>5855817.5599999996</v>
      </c>
      <c r="G85" s="6">
        <f t="shared" si="23"/>
        <v>2218534.2599999998</v>
      </c>
      <c r="H85" s="6">
        <f t="shared" si="23"/>
        <v>25762292.650000002</v>
      </c>
      <c r="I85" s="6">
        <f t="shared" si="23"/>
        <v>1344.56</v>
      </c>
      <c r="J85" s="6">
        <f t="shared" si="23"/>
        <v>1044036.33</v>
      </c>
      <c r="K85" s="6">
        <f t="shared" si="20"/>
        <v>34882025.359999999</v>
      </c>
      <c r="L85" s="3" t="s">
        <v>49</v>
      </c>
      <c r="M85" s="6">
        <f>M77+M78+M79+M80+M81+M82+M83+M84</f>
        <v>17974935.969999999</v>
      </c>
      <c r="N85" s="5">
        <v>0</v>
      </c>
      <c r="O85" s="6">
        <f>O77+O78+O79+O80+O81+O82+O83+O84</f>
        <v>1305607.99</v>
      </c>
      <c r="P85" s="5">
        <v>0</v>
      </c>
      <c r="Q85" s="6">
        <f>Q77+Q78+Q79+Q80+Q81+Q82+Q83+Q84</f>
        <v>327515.75999999995</v>
      </c>
      <c r="R85" s="5">
        <v>0</v>
      </c>
      <c r="S85" s="6">
        <f t="shared" si="21"/>
        <v>54490085.079999998</v>
      </c>
      <c r="T85" s="6">
        <f t="shared" si="22"/>
        <v>0</v>
      </c>
    </row>
    <row r="86" spans="1:20">
      <c r="A86" s="13" t="s">
        <v>254</v>
      </c>
      <c r="B86" s="3" t="s">
        <v>255</v>
      </c>
      <c r="C86" s="7" t="s">
        <v>256</v>
      </c>
      <c r="D86" s="10" t="s">
        <v>257</v>
      </c>
      <c r="E86" s="5">
        <v>7500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6">
        <f t="shared" si="20"/>
        <v>0</v>
      </c>
      <c r="L86" s="3" t="s">
        <v>49</v>
      </c>
      <c r="M86" s="5">
        <v>7500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6">
        <f t="shared" si="21"/>
        <v>7500</v>
      </c>
      <c r="T86" s="6">
        <f t="shared" si="22"/>
        <v>0</v>
      </c>
    </row>
    <row r="87" spans="1:20">
      <c r="A87" s="13"/>
      <c r="B87" s="3" t="s">
        <v>258</v>
      </c>
      <c r="C87" s="7" t="s">
        <v>259</v>
      </c>
      <c r="D87" s="10" t="s">
        <v>260</v>
      </c>
      <c r="E87" s="5">
        <v>331700</v>
      </c>
      <c r="F87" s="5">
        <v>275177.84999999998</v>
      </c>
      <c r="G87" s="5">
        <v>27027.43</v>
      </c>
      <c r="H87" s="5">
        <v>15032.29</v>
      </c>
      <c r="I87" s="5">
        <v>12610.88</v>
      </c>
      <c r="J87" s="5">
        <v>1851.55</v>
      </c>
      <c r="K87" s="6">
        <f t="shared" si="20"/>
        <v>331699.99999999994</v>
      </c>
      <c r="L87" s="3" t="s">
        <v>49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6">
        <f t="shared" si="21"/>
        <v>331699.99999999994</v>
      </c>
      <c r="T87" s="6">
        <f t="shared" si="22"/>
        <v>0</v>
      </c>
    </row>
    <row r="88" spans="1:20">
      <c r="A88" s="13"/>
      <c r="B88" s="3" t="s">
        <v>261</v>
      </c>
      <c r="C88" s="7" t="s">
        <v>262</v>
      </c>
      <c r="D88" s="10" t="s">
        <v>263</v>
      </c>
      <c r="E88" s="5">
        <v>236200</v>
      </c>
      <c r="F88" s="5">
        <v>1340.41</v>
      </c>
      <c r="G88" s="5">
        <v>4656.38</v>
      </c>
      <c r="H88" s="5">
        <v>1506.92</v>
      </c>
      <c r="I88" s="5">
        <v>0</v>
      </c>
      <c r="J88" s="5">
        <v>9793.65</v>
      </c>
      <c r="K88" s="6">
        <f t="shared" si="20"/>
        <v>17297.36</v>
      </c>
      <c r="L88" s="3" t="s">
        <v>49</v>
      </c>
      <c r="M88" s="5">
        <v>167263.34</v>
      </c>
      <c r="N88" s="5">
        <v>0</v>
      </c>
      <c r="O88" s="5">
        <v>51639.3</v>
      </c>
      <c r="P88" s="5">
        <v>0</v>
      </c>
      <c r="Q88" s="5">
        <v>0</v>
      </c>
      <c r="R88" s="5">
        <v>0</v>
      </c>
      <c r="S88" s="6">
        <f t="shared" si="21"/>
        <v>236200</v>
      </c>
      <c r="T88" s="6">
        <f t="shared" si="22"/>
        <v>0</v>
      </c>
    </row>
    <row r="89" spans="1:20">
      <c r="A89" s="13"/>
      <c r="B89" s="3" t="s">
        <v>264</v>
      </c>
      <c r="C89" s="7" t="s">
        <v>265</v>
      </c>
      <c r="D89" s="10" t="s">
        <v>266</v>
      </c>
      <c r="E89" s="5">
        <v>302345</v>
      </c>
      <c r="F89" s="5">
        <v>85088.04</v>
      </c>
      <c r="G89" s="5">
        <v>81479.39</v>
      </c>
      <c r="H89" s="5">
        <v>19030.509999999998</v>
      </c>
      <c r="I89" s="5">
        <v>8346.52</v>
      </c>
      <c r="J89" s="5">
        <v>7283.7</v>
      </c>
      <c r="K89" s="6">
        <f t="shared" si="20"/>
        <v>201228.16</v>
      </c>
      <c r="L89" s="3" t="s">
        <v>49</v>
      </c>
      <c r="M89" s="5">
        <v>64878.34</v>
      </c>
      <c r="N89" s="5">
        <v>0</v>
      </c>
      <c r="O89" s="5">
        <v>36238.5</v>
      </c>
      <c r="P89" s="5">
        <v>0</v>
      </c>
      <c r="Q89" s="5">
        <v>0</v>
      </c>
      <c r="R89" s="5">
        <v>0</v>
      </c>
      <c r="S89" s="6">
        <f t="shared" si="21"/>
        <v>302345</v>
      </c>
      <c r="T89" s="6">
        <f t="shared" si="22"/>
        <v>0</v>
      </c>
    </row>
    <row r="90" spans="1:20">
      <c r="A90" s="13"/>
      <c r="B90" s="3" t="s">
        <v>267</v>
      </c>
      <c r="C90" s="7" t="s">
        <v>268</v>
      </c>
      <c r="D90" s="10" t="s">
        <v>269</v>
      </c>
      <c r="E90" s="5">
        <v>435900</v>
      </c>
      <c r="F90" s="5">
        <v>194015.82</v>
      </c>
      <c r="G90" s="5">
        <v>102971</v>
      </c>
      <c r="H90" s="5">
        <v>86828.95</v>
      </c>
      <c r="I90" s="5">
        <v>6022.76</v>
      </c>
      <c r="J90" s="5">
        <v>21722.62</v>
      </c>
      <c r="K90" s="6">
        <f t="shared" si="20"/>
        <v>411561.15</v>
      </c>
      <c r="L90" s="3" t="s">
        <v>49</v>
      </c>
      <c r="M90" s="5">
        <v>22262.19</v>
      </c>
      <c r="N90" s="5">
        <v>0</v>
      </c>
      <c r="O90" s="5">
        <v>2076.66</v>
      </c>
      <c r="P90" s="5">
        <v>0</v>
      </c>
      <c r="Q90" s="5">
        <v>0</v>
      </c>
      <c r="R90" s="5">
        <v>0</v>
      </c>
      <c r="S90" s="6">
        <f t="shared" si="21"/>
        <v>435900</v>
      </c>
      <c r="T90" s="6">
        <f t="shared" si="22"/>
        <v>0</v>
      </c>
    </row>
    <row r="91" spans="1:20">
      <c r="A91" s="13"/>
      <c r="B91" s="3" t="s">
        <v>270</v>
      </c>
      <c r="C91" s="7" t="s">
        <v>271</v>
      </c>
      <c r="D91" s="10" t="s">
        <v>272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6">
        <f t="shared" si="20"/>
        <v>0</v>
      </c>
      <c r="L91" s="3" t="s">
        <v>49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6">
        <f t="shared" si="21"/>
        <v>0</v>
      </c>
      <c r="T91" s="6">
        <f t="shared" si="22"/>
        <v>0</v>
      </c>
    </row>
    <row r="92" spans="1:20">
      <c r="A92" s="13"/>
      <c r="B92" s="3" t="s">
        <v>273</v>
      </c>
      <c r="C92" s="7" t="s">
        <v>274</v>
      </c>
      <c r="D92" s="10" t="s">
        <v>275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6">
        <f t="shared" si="20"/>
        <v>0</v>
      </c>
      <c r="L92" s="3" t="s">
        <v>49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6">
        <f t="shared" si="21"/>
        <v>0</v>
      </c>
      <c r="T92" s="6">
        <f t="shared" si="22"/>
        <v>0</v>
      </c>
    </row>
    <row r="93" spans="1:20">
      <c r="A93" s="13"/>
      <c r="B93" s="8" t="s">
        <v>49</v>
      </c>
      <c r="C93" s="4" t="s">
        <v>276</v>
      </c>
      <c r="D93" s="9" t="s">
        <v>277</v>
      </c>
      <c r="E93" s="6">
        <f t="shared" ref="E93:J93" si="24">E86+E87+E88+E89+E90+E91+E92</f>
        <v>1313645</v>
      </c>
      <c r="F93" s="6">
        <f t="shared" si="24"/>
        <v>555622.11999999988</v>
      </c>
      <c r="G93" s="6">
        <f t="shared" si="24"/>
        <v>216134.2</v>
      </c>
      <c r="H93" s="6">
        <f t="shared" si="24"/>
        <v>122398.67</v>
      </c>
      <c r="I93" s="6">
        <f t="shared" si="24"/>
        <v>26980.160000000003</v>
      </c>
      <c r="J93" s="6">
        <f t="shared" si="24"/>
        <v>40651.519999999997</v>
      </c>
      <c r="K93" s="6">
        <f t="shared" si="20"/>
        <v>961786.66999999993</v>
      </c>
      <c r="L93" s="3" t="s">
        <v>49</v>
      </c>
      <c r="M93" s="6">
        <f>M86+M87+M88+M89+M90+M91+M92</f>
        <v>261903.87</v>
      </c>
      <c r="N93" s="5">
        <v>0</v>
      </c>
      <c r="O93" s="6">
        <f>O86+O87+O88+O89+O90+O91+O92</f>
        <v>89954.46</v>
      </c>
      <c r="P93" s="5">
        <v>0</v>
      </c>
      <c r="Q93" s="6">
        <f>Q86+Q87+Q88+Q89+Q90+Q91+Q92</f>
        <v>0</v>
      </c>
      <c r="R93" s="5">
        <v>0</v>
      </c>
      <c r="S93" s="6">
        <f t="shared" si="21"/>
        <v>1313645</v>
      </c>
      <c r="T93" s="6">
        <f t="shared" si="22"/>
        <v>0</v>
      </c>
    </row>
    <row r="94" spans="1:20">
      <c r="A94" s="13" t="s">
        <v>278</v>
      </c>
      <c r="B94" s="3" t="s">
        <v>279</v>
      </c>
      <c r="C94" s="7" t="s">
        <v>280</v>
      </c>
      <c r="D94" s="10" t="s">
        <v>281</v>
      </c>
      <c r="E94" s="5">
        <v>8794804.9000000004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6">
        <f t="shared" si="20"/>
        <v>0</v>
      </c>
      <c r="L94" s="3" t="s">
        <v>49</v>
      </c>
      <c r="M94" s="5">
        <v>8794804.9000000004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6">
        <f t="shared" si="21"/>
        <v>8794804.9000000004</v>
      </c>
      <c r="T94" s="6">
        <f t="shared" si="22"/>
        <v>0</v>
      </c>
    </row>
    <row r="95" spans="1:20">
      <c r="A95" s="13"/>
      <c r="B95" s="3" t="s">
        <v>282</v>
      </c>
      <c r="C95" s="7" t="s">
        <v>283</v>
      </c>
      <c r="D95" s="10" t="s">
        <v>284</v>
      </c>
      <c r="E95" s="5">
        <v>2329921.37</v>
      </c>
      <c r="F95" s="5">
        <v>113887.43</v>
      </c>
      <c r="G95" s="5">
        <v>1645630.84</v>
      </c>
      <c r="H95" s="5">
        <v>6654.21</v>
      </c>
      <c r="I95" s="5">
        <v>0</v>
      </c>
      <c r="J95" s="5">
        <v>0</v>
      </c>
      <c r="K95" s="6">
        <f t="shared" si="20"/>
        <v>1766172.48</v>
      </c>
      <c r="L95" s="3" t="s">
        <v>49</v>
      </c>
      <c r="M95" s="5">
        <v>394900.4</v>
      </c>
      <c r="N95" s="5">
        <v>0</v>
      </c>
      <c r="O95" s="5">
        <v>168848.49</v>
      </c>
      <c r="P95" s="5">
        <v>0</v>
      </c>
      <c r="Q95" s="5">
        <v>0</v>
      </c>
      <c r="R95" s="5">
        <v>0</v>
      </c>
      <c r="S95" s="6">
        <f t="shared" si="21"/>
        <v>2329921.37</v>
      </c>
      <c r="T95" s="6">
        <f t="shared" si="22"/>
        <v>0</v>
      </c>
    </row>
    <row r="96" spans="1:20">
      <c r="A96" s="13"/>
      <c r="B96" s="3" t="s">
        <v>285</v>
      </c>
      <c r="C96" s="7" t="s">
        <v>286</v>
      </c>
      <c r="D96" s="10" t="s">
        <v>287</v>
      </c>
      <c r="E96" s="5">
        <v>2495905.7999999998</v>
      </c>
      <c r="F96" s="5">
        <v>500047.06</v>
      </c>
      <c r="G96" s="5">
        <v>263410.68</v>
      </c>
      <c r="H96" s="5">
        <v>6479.11</v>
      </c>
      <c r="I96" s="5">
        <v>0</v>
      </c>
      <c r="J96" s="5">
        <v>0</v>
      </c>
      <c r="K96" s="6">
        <f t="shared" si="20"/>
        <v>769936.85</v>
      </c>
      <c r="L96" s="3" t="s">
        <v>49</v>
      </c>
      <c r="M96" s="5">
        <v>1725968.95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6">
        <f t="shared" si="21"/>
        <v>2495905.7999999998</v>
      </c>
      <c r="T96" s="6">
        <f t="shared" si="22"/>
        <v>0</v>
      </c>
    </row>
    <row r="97" spans="1:20">
      <c r="A97" s="13"/>
      <c r="B97" s="3" t="s">
        <v>288</v>
      </c>
      <c r="C97" s="7" t="s">
        <v>289</v>
      </c>
      <c r="D97" s="10" t="s">
        <v>290</v>
      </c>
      <c r="E97" s="5">
        <v>182986269.66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6">
        <f t="shared" si="20"/>
        <v>0</v>
      </c>
      <c r="L97" s="3" t="s">
        <v>49</v>
      </c>
      <c r="M97" s="5">
        <v>181710100.88999999</v>
      </c>
      <c r="N97" s="5">
        <v>0</v>
      </c>
      <c r="O97" s="5">
        <v>1276168.77</v>
      </c>
      <c r="P97" s="5">
        <v>0</v>
      </c>
      <c r="Q97" s="5">
        <v>0</v>
      </c>
      <c r="R97" s="5">
        <v>0</v>
      </c>
      <c r="S97" s="6">
        <f t="shared" si="21"/>
        <v>182986269.66</v>
      </c>
      <c r="T97" s="6">
        <f t="shared" si="22"/>
        <v>0</v>
      </c>
    </row>
    <row r="98" spans="1:20">
      <c r="A98" s="13"/>
      <c r="B98" s="8" t="s">
        <v>49</v>
      </c>
      <c r="C98" s="4" t="s">
        <v>291</v>
      </c>
      <c r="D98" s="9" t="s">
        <v>292</v>
      </c>
      <c r="E98" s="6">
        <f t="shared" ref="E98:J98" si="25">E94+E95+E96+E97</f>
        <v>196606901.72999999</v>
      </c>
      <c r="F98" s="6">
        <f t="shared" si="25"/>
        <v>613934.49</v>
      </c>
      <c r="G98" s="6">
        <f t="shared" si="25"/>
        <v>1909041.52</v>
      </c>
      <c r="H98" s="6">
        <f t="shared" si="25"/>
        <v>13133.32</v>
      </c>
      <c r="I98" s="6">
        <f t="shared" si="25"/>
        <v>0</v>
      </c>
      <c r="J98" s="6">
        <f t="shared" si="25"/>
        <v>0</v>
      </c>
      <c r="K98" s="6">
        <f t="shared" si="20"/>
        <v>2536109.3299999996</v>
      </c>
      <c r="L98" s="3" t="s">
        <v>49</v>
      </c>
      <c r="M98" s="6">
        <f>M94+M95+M96+M97</f>
        <v>192625775.13999999</v>
      </c>
      <c r="N98" s="5">
        <v>0</v>
      </c>
      <c r="O98" s="6">
        <f>O94+O95+O96+O97</f>
        <v>1445017.26</v>
      </c>
      <c r="P98" s="5">
        <v>0</v>
      </c>
      <c r="Q98" s="6">
        <f>Q94+Q95+Q96+Q97</f>
        <v>0</v>
      </c>
      <c r="R98" s="5">
        <v>0</v>
      </c>
      <c r="S98" s="6">
        <f t="shared" si="21"/>
        <v>196606901.72999999</v>
      </c>
      <c r="T98" s="6">
        <f t="shared" si="22"/>
        <v>0</v>
      </c>
    </row>
    <row r="99" spans="1:20">
      <c r="A99" s="13" t="s">
        <v>293</v>
      </c>
      <c r="B99" s="3" t="s">
        <v>294</v>
      </c>
      <c r="C99" s="7" t="s">
        <v>295</v>
      </c>
      <c r="D99" s="10" t="s">
        <v>296</v>
      </c>
      <c r="E99" s="5">
        <v>1191955</v>
      </c>
      <c r="F99" s="5">
        <v>0</v>
      </c>
      <c r="G99" s="5">
        <v>35.96</v>
      </c>
      <c r="H99" s="5">
        <v>0</v>
      </c>
      <c r="I99" s="5">
        <v>360.06</v>
      </c>
      <c r="J99" s="5">
        <v>8025.09</v>
      </c>
      <c r="K99" s="6">
        <f t="shared" si="20"/>
        <v>8421.11</v>
      </c>
      <c r="L99" s="3" t="s">
        <v>49</v>
      </c>
      <c r="M99" s="5">
        <v>679984.87</v>
      </c>
      <c r="N99" s="5">
        <v>0</v>
      </c>
      <c r="O99" s="5">
        <v>503549.02</v>
      </c>
      <c r="P99" s="5">
        <v>0</v>
      </c>
      <c r="Q99" s="5">
        <v>0</v>
      </c>
      <c r="R99" s="5">
        <v>0</v>
      </c>
      <c r="S99" s="6">
        <f t="shared" si="21"/>
        <v>1191955.0000000002</v>
      </c>
      <c r="T99" s="6">
        <f t="shared" si="22"/>
        <v>0</v>
      </c>
    </row>
    <row r="100" spans="1:20">
      <c r="A100" s="13"/>
      <c r="B100" s="3" t="s">
        <v>297</v>
      </c>
      <c r="C100" s="7" t="s">
        <v>298</v>
      </c>
      <c r="D100" s="10" t="s">
        <v>299</v>
      </c>
      <c r="E100" s="5">
        <v>3522699.31</v>
      </c>
      <c r="F100" s="5">
        <v>1789576.52</v>
      </c>
      <c r="G100" s="5">
        <v>1036313.3</v>
      </c>
      <c r="H100" s="5">
        <v>277964.96999999997</v>
      </c>
      <c r="I100" s="5">
        <v>7875.14</v>
      </c>
      <c r="J100" s="5">
        <v>111907.58</v>
      </c>
      <c r="K100" s="6">
        <f t="shared" si="20"/>
        <v>3223637.5100000002</v>
      </c>
      <c r="L100" s="3" t="s">
        <v>49</v>
      </c>
      <c r="M100" s="5">
        <v>258593.83</v>
      </c>
      <c r="N100" s="5">
        <v>0</v>
      </c>
      <c r="O100" s="5">
        <v>9599.66</v>
      </c>
      <c r="P100" s="5">
        <v>0</v>
      </c>
      <c r="Q100" s="5">
        <v>30868.31</v>
      </c>
      <c r="R100" s="5">
        <v>0</v>
      </c>
      <c r="S100" s="6">
        <f t="shared" si="21"/>
        <v>3522699.31</v>
      </c>
      <c r="T100" s="6">
        <f t="shared" si="22"/>
        <v>0</v>
      </c>
    </row>
    <row r="101" spans="1:20">
      <c r="A101" s="13"/>
      <c r="B101" s="3" t="s">
        <v>300</v>
      </c>
      <c r="C101" s="7" t="s">
        <v>301</v>
      </c>
      <c r="D101" s="10" t="s">
        <v>302</v>
      </c>
      <c r="E101" s="5">
        <v>7540789.1900000004</v>
      </c>
      <c r="F101" s="5">
        <v>877361.96</v>
      </c>
      <c r="G101" s="5">
        <v>2589141.16</v>
      </c>
      <c r="H101" s="5">
        <v>2567181.61</v>
      </c>
      <c r="I101" s="5">
        <v>0</v>
      </c>
      <c r="J101" s="5">
        <v>28238.02</v>
      </c>
      <c r="K101" s="6">
        <f t="shared" si="20"/>
        <v>6061922.75</v>
      </c>
      <c r="L101" s="3" t="s">
        <v>49</v>
      </c>
      <c r="M101" s="5">
        <v>1472796.94</v>
      </c>
      <c r="N101" s="5">
        <v>0</v>
      </c>
      <c r="O101" s="5">
        <v>6069.5</v>
      </c>
      <c r="P101" s="5">
        <v>0</v>
      </c>
      <c r="Q101" s="5">
        <v>0</v>
      </c>
      <c r="R101" s="5">
        <v>0</v>
      </c>
      <c r="S101" s="6">
        <f t="shared" si="21"/>
        <v>7540789.1899999995</v>
      </c>
      <c r="T101" s="6">
        <f t="shared" si="22"/>
        <v>0</v>
      </c>
    </row>
    <row r="102" spans="1:20">
      <c r="A102" s="13"/>
      <c r="B102" s="3" t="s">
        <v>303</v>
      </c>
      <c r="C102" s="7" t="s">
        <v>304</v>
      </c>
      <c r="D102" s="10" t="s">
        <v>305</v>
      </c>
      <c r="E102" s="5">
        <v>238000</v>
      </c>
      <c r="F102" s="5">
        <v>5127.41</v>
      </c>
      <c r="G102" s="5">
        <v>943.81</v>
      </c>
      <c r="H102" s="5">
        <v>3788.1</v>
      </c>
      <c r="I102" s="5">
        <v>7734.05</v>
      </c>
      <c r="J102" s="5">
        <v>19381.5</v>
      </c>
      <c r="K102" s="6">
        <f t="shared" si="20"/>
        <v>36974.869999999995</v>
      </c>
      <c r="L102" s="3" t="s">
        <v>49</v>
      </c>
      <c r="M102" s="5">
        <v>5552.51</v>
      </c>
      <c r="N102" s="5">
        <v>0</v>
      </c>
      <c r="O102" s="5">
        <v>195472.62</v>
      </c>
      <c r="P102" s="5">
        <v>0</v>
      </c>
      <c r="Q102" s="5">
        <v>0</v>
      </c>
      <c r="R102" s="5">
        <v>0</v>
      </c>
      <c r="S102" s="6">
        <f t="shared" si="21"/>
        <v>238000</v>
      </c>
      <c r="T102" s="6">
        <f t="shared" si="22"/>
        <v>0</v>
      </c>
    </row>
    <row r="103" spans="1:20">
      <c r="A103" s="13"/>
      <c r="B103" s="3" t="s">
        <v>306</v>
      </c>
      <c r="C103" s="7" t="s">
        <v>307</v>
      </c>
      <c r="D103" s="10" t="s">
        <v>308</v>
      </c>
      <c r="E103" s="5">
        <v>2972637.66</v>
      </c>
      <c r="F103" s="5">
        <v>902231.22</v>
      </c>
      <c r="G103" s="5">
        <v>1464802.15</v>
      </c>
      <c r="H103" s="5">
        <v>447595.94</v>
      </c>
      <c r="I103" s="5">
        <v>17083.22</v>
      </c>
      <c r="J103" s="5">
        <v>62423.25</v>
      </c>
      <c r="K103" s="6">
        <f t="shared" si="20"/>
        <v>2894135.7800000003</v>
      </c>
      <c r="L103" s="3" t="s">
        <v>49</v>
      </c>
      <c r="M103" s="5">
        <v>75876.23</v>
      </c>
      <c r="N103" s="5">
        <v>0</v>
      </c>
      <c r="O103" s="5">
        <v>2625.65</v>
      </c>
      <c r="P103" s="5">
        <v>0</v>
      </c>
      <c r="Q103" s="5">
        <v>0</v>
      </c>
      <c r="R103" s="5">
        <v>0</v>
      </c>
      <c r="S103" s="6">
        <f t="shared" si="21"/>
        <v>2972637.66</v>
      </c>
      <c r="T103" s="6">
        <f t="shared" si="22"/>
        <v>0</v>
      </c>
    </row>
    <row r="104" spans="1:20">
      <c r="A104" s="13"/>
      <c r="B104" s="3" t="s">
        <v>309</v>
      </c>
      <c r="C104" s="7" t="s">
        <v>310</v>
      </c>
      <c r="D104" s="10" t="s">
        <v>311</v>
      </c>
      <c r="E104" s="5">
        <v>2652615</v>
      </c>
      <c r="F104" s="5">
        <v>638148.76</v>
      </c>
      <c r="G104" s="5">
        <v>262583.93</v>
      </c>
      <c r="H104" s="5">
        <v>551070.12</v>
      </c>
      <c r="I104" s="5">
        <v>0</v>
      </c>
      <c r="J104" s="5">
        <v>0</v>
      </c>
      <c r="K104" s="6">
        <f t="shared" si="20"/>
        <v>1451802.81</v>
      </c>
      <c r="L104" s="3" t="s">
        <v>49</v>
      </c>
      <c r="M104" s="5">
        <v>1200812.19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6">
        <f t="shared" si="21"/>
        <v>2652615</v>
      </c>
      <c r="T104" s="6">
        <f t="shared" si="22"/>
        <v>0</v>
      </c>
    </row>
    <row r="105" spans="1:20">
      <c r="A105" s="13"/>
      <c r="B105" s="3" t="s">
        <v>312</v>
      </c>
      <c r="C105" s="7" t="s">
        <v>313</v>
      </c>
      <c r="D105" s="10" t="s">
        <v>314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6">
        <f t="shared" si="20"/>
        <v>0</v>
      </c>
      <c r="L105" s="3" t="s">
        <v>49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6">
        <f t="shared" si="21"/>
        <v>0</v>
      </c>
      <c r="T105" s="6">
        <f t="shared" si="22"/>
        <v>0</v>
      </c>
    </row>
    <row r="106" spans="1:20">
      <c r="A106" s="13"/>
      <c r="B106" s="3" t="s">
        <v>315</v>
      </c>
      <c r="C106" s="7" t="s">
        <v>316</v>
      </c>
      <c r="D106" s="10" t="s">
        <v>317</v>
      </c>
      <c r="E106" s="5">
        <v>1563000</v>
      </c>
      <c r="F106" s="5">
        <v>905658.78</v>
      </c>
      <c r="G106" s="5">
        <v>613421.5</v>
      </c>
      <c r="H106" s="5">
        <v>0</v>
      </c>
      <c r="I106" s="5">
        <v>0</v>
      </c>
      <c r="J106" s="5">
        <v>0</v>
      </c>
      <c r="K106" s="6">
        <f t="shared" si="20"/>
        <v>1519080.28</v>
      </c>
      <c r="L106" s="3" t="s">
        <v>49</v>
      </c>
      <c r="M106" s="5">
        <v>41177.89</v>
      </c>
      <c r="N106" s="5">
        <v>0</v>
      </c>
      <c r="O106" s="5">
        <v>2741.83</v>
      </c>
      <c r="P106" s="5">
        <v>0</v>
      </c>
      <c r="Q106" s="5">
        <v>0</v>
      </c>
      <c r="R106" s="5">
        <v>0</v>
      </c>
      <c r="S106" s="6">
        <f t="shared" si="21"/>
        <v>1563000</v>
      </c>
      <c r="T106" s="6">
        <f t="shared" si="22"/>
        <v>0</v>
      </c>
    </row>
    <row r="107" spans="1:20">
      <c r="A107" s="13"/>
      <c r="B107" s="3" t="s">
        <v>318</v>
      </c>
      <c r="C107" s="7" t="s">
        <v>319</v>
      </c>
      <c r="D107" s="10" t="s">
        <v>320</v>
      </c>
      <c r="E107" s="5">
        <v>140000</v>
      </c>
      <c r="F107" s="5">
        <v>78148.160000000003</v>
      </c>
      <c r="G107" s="5">
        <v>61312.71</v>
      </c>
      <c r="H107" s="5">
        <v>0</v>
      </c>
      <c r="I107" s="5">
        <v>0</v>
      </c>
      <c r="J107" s="5">
        <v>0</v>
      </c>
      <c r="K107" s="6">
        <f t="shared" si="20"/>
        <v>139460.87</v>
      </c>
      <c r="L107" s="3" t="s">
        <v>49</v>
      </c>
      <c r="M107" s="5">
        <v>0</v>
      </c>
      <c r="N107" s="5">
        <v>0</v>
      </c>
      <c r="O107" s="5">
        <v>539.13</v>
      </c>
      <c r="P107" s="5">
        <v>0</v>
      </c>
      <c r="Q107" s="5">
        <v>0</v>
      </c>
      <c r="R107" s="5">
        <v>0</v>
      </c>
      <c r="S107" s="6">
        <f t="shared" si="21"/>
        <v>140000</v>
      </c>
      <c r="T107" s="6">
        <f t="shared" si="22"/>
        <v>0</v>
      </c>
    </row>
    <row r="108" spans="1:20">
      <c r="A108" s="13"/>
      <c r="B108" s="8" t="s">
        <v>49</v>
      </c>
      <c r="C108" s="4" t="s">
        <v>321</v>
      </c>
      <c r="D108" s="9" t="s">
        <v>322</v>
      </c>
      <c r="E108" s="6">
        <f t="shared" ref="E108:J108" si="26">E99+E100+E101+E102+E103+E104+E105+E106+E107</f>
        <v>19821696.16</v>
      </c>
      <c r="F108" s="6">
        <f t="shared" si="26"/>
        <v>5196252.8100000005</v>
      </c>
      <c r="G108" s="6">
        <f t="shared" si="26"/>
        <v>6028554.5199999996</v>
      </c>
      <c r="H108" s="6">
        <f t="shared" si="26"/>
        <v>3847600.74</v>
      </c>
      <c r="I108" s="6">
        <f t="shared" si="26"/>
        <v>33052.47</v>
      </c>
      <c r="J108" s="6">
        <f t="shared" si="26"/>
        <v>229975.44</v>
      </c>
      <c r="K108" s="6">
        <f t="shared" si="20"/>
        <v>15335435.98</v>
      </c>
      <c r="L108" s="3" t="s">
        <v>49</v>
      </c>
      <c r="M108" s="6">
        <f>M99+M100+M101+M102+M103+M104+M105+M106+M107</f>
        <v>3734794.4599999995</v>
      </c>
      <c r="N108" s="5">
        <v>0</v>
      </c>
      <c r="O108" s="6">
        <f>O99+O100+O101+O102+O103+O104+O105+O106+O107</f>
        <v>720597.41</v>
      </c>
      <c r="P108" s="5">
        <v>0</v>
      </c>
      <c r="Q108" s="6">
        <f>Q99+Q100+Q101+Q102+Q103+Q104+Q105+Q106+Q107</f>
        <v>30868.31</v>
      </c>
      <c r="R108" s="5">
        <v>0</v>
      </c>
      <c r="S108" s="6">
        <f t="shared" si="21"/>
        <v>19821696.16</v>
      </c>
      <c r="T108" s="6">
        <f t="shared" si="22"/>
        <v>0</v>
      </c>
    </row>
    <row r="109" spans="1:20">
      <c r="A109" s="13" t="s">
        <v>323</v>
      </c>
      <c r="B109" s="3" t="s">
        <v>324</v>
      </c>
      <c r="C109" s="7" t="s">
        <v>325</v>
      </c>
      <c r="D109" s="10" t="s">
        <v>326</v>
      </c>
      <c r="E109" s="5">
        <v>1000000</v>
      </c>
      <c r="F109" s="5">
        <v>874217.14</v>
      </c>
      <c r="G109" s="5">
        <v>91688.18</v>
      </c>
      <c r="H109" s="5">
        <v>12771.92</v>
      </c>
      <c r="I109" s="5">
        <v>2807.98</v>
      </c>
      <c r="J109" s="5">
        <v>3119.17</v>
      </c>
      <c r="K109" s="6">
        <f t="shared" ref="K109:K140" si="27">F109+G109+H109+I109+J109</f>
        <v>984604.39000000013</v>
      </c>
      <c r="L109" s="3" t="s">
        <v>49</v>
      </c>
      <c r="M109" s="5">
        <v>15395.61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6">
        <f t="shared" ref="S109:S140" si="28">M109+O109+Q109+K109</f>
        <v>1000000.0000000001</v>
      </c>
      <c r="T109" s="6">
        <f t="shared" ref="T109:T140" si="29">E109-S109</f>
        <v>0</v>
      </c>
    </row>
    <row r="110" spans="1:20">
      <c r="A110" s="13"/>
      <c r="B110" s="3" t="s">
        <v>327</v>
      </c>
      <c r="C110" s="7" t="s">
        <v>328</v>
      </c>
      <c r="D110" s="10" t="s">
        <v>329</v>
      </c>
      <c r="E110" s="5">
        <v>2500000</v>
      </c>
      <c r="F110" s="5">
        <v>346438.85</v>
      </c>
      <c r="G110" s="5">
        <v>129399.16</v>
      </c>
      <c r="H110" s="5">
        <v>88457.36</v>
      </c>
      <c r="I110" s="5">
        <v>287356.40000000002</v>
      </c>
      <c r="J110" s="5">
        <v>712007.85</v>
      </c>
      <c r="K110" s="6">
        <f t="shared" si="27"/>
        <v>1563659.62</v>
      </c>
      <c r="L110" s="3" t="s">
        <v>49</v>
      </c>
      <c r="M110" s="5">
        <v>672473.83</v>
      </c>
      <c r="N110" s="5">
        <v>0</v>
      </c>
      <c r="O110" s="5">
        <v>263866.55</v>
      </c>
      <c r="P110" s="5">
        <v>0</v>
      </c>
      <c r="Q110" s="5">
        <v>0</v>
      </c>
      <c r="R110" s="5">
        <v>0</v>
      </c>
      <c r="S110" s="6">
        <f t="shared" si="28"/>
        <v>2500000</v>
      </c>
      <c r="T110" s="6">
        <f t="shared" si="29"/>
        <v>0</v>
      </c>
    </row>
    <row r="111" spans="1:20">
      <c r="A111" s="13"/>
      <c r="B111" s="3" t="s">
        <v>330</v>
      </c>
      <c r="C111" s="7" t="s">
        <v>331</v>
      </c>
      <c r="D111" s="10" t="s">
        <v>332</v>
      </c>
      <c r="E111" s="5">
        <v>3025000</v>
      </c>
      <c r="F111" s="5">
        <v>1911990.33</v>
      </c>
      <c r="G111" s="5">
        <v>222307.41</v>
      </c>
      <c r="H111" s="5">
        <v>70915.78</v>
      </c>
      <c r="I111" s="5">
        <v>289903.59000000003</v>
      </c>
      <c r="J111" s="5">
        <v>60937.599999999999</v>
      </c>
      <c r="K111" s="6">
        <f t="shared" si="27"/>
        <v>2556054.71</v>
      </c>
      <c r="L111" s="3" t="s">
        <v>49</v>
      </c>
      <c r="M111" s="5">
        <v>339014.64</v>
      </c>
      <c r="N111" s="5">
        <v>0</v>
      </c>
      <c r="O111" s="5">
        <v>129930.65</v>
      </c>
      <c r="P111" s="5">
        <v>0</v>
      </c>
      <c r="Q111" s="5">
        <v>0</v>
      </c>
      <c r="R111" s="5">
        <v>0</v>
      </c>
      <c r="S111" s="6">
        <f t="shared" si="28"/>
        <v>3025000</v>
      </c>
      <c r="T111" s="6">
        <f t="shared" si="29"/>
        <v>0</v>
      </c>
    </row>
    <row r="112" spans="1:20">
      <c r="A112" s="13"/>
      <c r="B112" s="3" t="s">
        <v>333</v>
      </c>
      <c r="C112" s="7" t="s">
        <v>334</v>
      </c>
      <c r="D112" s="10" t="s">
        <v>335</v>
      </c>
      <c r="E112" s="5">
        <v>3400000</v>
      </c>
      <c r="F112" s="5">
        <v>436467.95</v>
      </c>
      <c r="G112" s="5">
        <v>258418.62</v>
      </c>
      <c r="H112" s="5">
        <v>79268.100000000006</v>
      </c>
      <c r="I112" s="5">
        <v>620017.09</v>
      </c>
      <c r="J112" s="5">
        <v>1553773.15</v>
      </c>
      <c r="K112" s="6">
        <f t="shared" si="27"/>
        <v>2947944.91</v>
      </c>
      <c r="L112" s="3" t="s">
        <v>49</v>
      </c>
      <c r="M112" s="5">
        <v>234276.21</v>
      </c>
      <c r="N112" s="5">
        <v>0</v>
      </c>
      <c r="O112" s="5">
        <v>217778.88</v>
      </c>
      <c r="P112" s="5">
        <v>0</v>
      </c>
      <c r="Q112" s="5">
        <v>0</v>
      </c>
      <c r="R112" s="5">
        <v>0</v>
      </c>
      <c r="S112" s="6">
        <f t="shared" si="28"/>
        <v>3400000</v>
      </c>
      <c r="T112" s="6">
        <f t="shared" si="29"/>
        <v>0</v>
      </c>
    </row>
    <row r="113" spans="1:20">
      <c r="A113" s="13"/>
      <c r="B113" s="3" t="s">
        <v>336</v>
      </c>
      <c r="C113" s="7" t="s">
        <v>337</v>
      </c>
      <c r="D113" s="10" t="s">
        <v>338</v>
      </c>
      <c r="E113" s="5">
        <v>598183.36</v>
      </c>
      <c r="F113" s="5">
        <v>37291.75</v>
      </c>
      <c r="G113" s="5">
        <v>0</v>
      </c>
      <c r="H113" s="5">
        <v>0</v>
      </c>
      <c r="I113" s="5">
        <v>0</v>
      </c>
      <c r="J113" s="5">
        <v>0</v>
      </c>
      <c r="K113" s="6">
        <f t="shared" si="27"/>
        <v>37291.75</v>
      </c>
      <c r="L113" s="3" t="s">
        <v>49</v>
      </c>
      <c r="M113" s="5">
        <v>106796.27</v>
      </c>
      <c r="N113" s="5">
        <v>0</v>
      </c>
      <c r="O113" s="5">
        <v>454095.34</v>
      </c>
      <c r="P113" s="5">
        <v>0</v>
      </c>
      <c r="Q113" s="5">
        <v>0</v>
      </c>
      <c r="R113" s="5">
        <v>0</v>
      </c>
      <c r="S113" s="6">
        <f t="shared" si="28"/>
        <v>598183.36</v>
      </c>
      <c r="T113" s="6">
        <f t="shared" si="29"/>
        <v>0</v>
      </c>
    </row>
    <row r="114" spans="1:20">
      <c r="A114" s="13"/>
      <c r="B114" s="3" t="s">
        <v>339</v>
      </c>
      <c r="C114" s="7" t="s">
        <v>340</v>
      </c>
      <c r="D114" s="10" t="s">
        <v>341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6">
        <f t="shared" si="27"/>
        <v>0</v>
      </c>
      <c r="L114" s="3" t="s">
        <v>49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6">
        <f t="shared" si="28"/>
        <v>0</v>
      </c>
      <c r="T114" s="6">
        <f t="shared" si="29"/>
        <v>0</v>
      </c>
    </row>
    <row r="115" spans="1:20">
      <c r="A115" s="13"/>
      <c r="B115" s="3" t="s">
        <v>342</v>
      </c>
      <c r="C115" s="7" t="s">
        <v>343</v>
      </c>
      <c r="D115" s="10" t="s">
        <v>344</v>
      </c>
      <c r="E115" s="5">
        <v>790000</v>
      </c>
      <c r="F115" s="5">
        <v>96021.78</v>
      </c>
      <c r="G115" s="5">
        <v>251639.91</v>
      </c>
      <c r="H115" s="5">
        <v>149450.95000000001</v>
      </c>
      <c r="I115" s="5">
        <v>250694.65</v>
      </c>
      <c r="J115" s="5">
        <v>16441.04</v>
      </c>
      <c r="K115" s="6">
        <f t="shared" si="27"/>
        <v>764248.33000000007</v>
      </c>
      <c r="L115" s="3" t="s">
        <v>49</v>
      </c>
      <c r="M115" s="5">
        <v>22063</v>
      </c>
      <c r="N115" s="5">
        <v>0</v>
      </c>
      <c r="O115" s="5">
        <v>3688.67</v>
      </c>
      <c r="P115" s="5">
        <v>0</v>
      </c>
      <c r="Q115" s="5">
        <v>0</v>
      </c>
      <c r="R115" s="5">
        <v>0</v>
      </c>
      <c r="S115" s="6">
        <f t="shared" si="28"/>
        <v>790000.00000000012</v>
      </c>
      <c r="T115" s="6">
        <f t="shared" si="29"/>
        <v>0</v>
      </c>
    </row>
    <row r="116" spans="1:20">
      <c r="A116" s="13"/>
      <c r="B116" s="3" t="s">
        <v>345</v>
      </c>
      <c r="C116" s="7" t="s">
        <v>346</v>
      </c>
      <c r="D116" s="10" t="s">
        <v>347</v>
      </c>
      <c r="E116" s="5">
        <v>840800</v>
      </c>
      <c r="F116" s="5">
        <v>20319.91</v>
      </c>
      <c r="G116" s="5">
        <v>12889.42</v>
      </c>
      <c r="H116" s="5">
        <v>58577.51</v>
      </c>
      <c r="I116" s="5">
        <v>0</v>
      </c>
      <c r="J116" s="5">
        <v>61819.67</v>
      </c>
      <c r="K116" s="6">
        <f t="shared" si="27"/>
        <v>153606.51</v>
      </c>
      <c r="L116" s="3" t="s">
        <v>49</v>
      </c>
      <c r="M116" s="5">
        <v>324822.42</v>
      </c>
      <c r="N116" s="5">
        <v>0</v>
      </c>
      <c r="O116" s="5">
        <v>362371.07</v>
      </c>
      <c r="P116" s="5">
        <v>0</v>
      </c>
      <c r="Q116" s="5">
        <v>0</v>
      </c>
      <c r="R116" s="5">
        <v>0</v>
      </c>
      <c r="S116" s="6">
        <f t="shared" si="28"/>
        <v>840800</v>
      </c>
      <c r="T116" s="6">
        <f t="shared" si="29"/>
        <v>0</v>
      </c>
    </row>
    <row r="117" spans="1:20">
      <c r="A117" s="13"/>
      <c r="B117" s="3" t="s">
        <v>348</v>
      </c>
      <c r="C117" s="7" t="s">
        <v>349</v>
      </c>
      <c r="D117" s="10" t="s">
        <v>350</v>
      </c>
      <c r="E117" s="5">
        <v>3000000</v>
      </c>
      <c r="F117" s="5">
        <v>195161.75</v>
      </c>
      <c r="G117" s="5">
        <v>118344.17</v>
      </c>
      <c r="H117" s="5">
        <v>79993.89</v>
      </c>
      <c r="I117" s="5">
        <v>276313.02</v>
      </c>
      <c r="J117" s="5">
        <v>1642411.5</v>
      </c>
      <c r="K117" s="6">
        <f t="shared" si="27"/>
        <v>2312224.33</v>
      </c>
      <c r="L117" s="3" t="s">
        <v>49</v>
      </c>
      <c r="M117" s="5">
        <v>245824.21</v>
      </c>
      <c r="N117" s="5">
        <v>0</v>
      </c>
      <c r="O117" s="5">
        <v>161841.82999999999</v>
      </c>
      <c r="P117" s="5">
        <v>0</v>
      </c>
      <c r="Q117" s="5">
        <v>280109.63</v>
      </c>
      <c r="R117" s="5">
        <v>0</v>
      </c>
      <c r="S117" s="6">
        <f t="shared" si="28"/>
        <v>3000000</v>
      </c>
      <c r="T117" s="6">
        <f t="shared" si="29"/>
        <v>0</v>
      </c>
    </row>
    <row r="118" spans="1:20">
      <c r="A118" s="13"/>
      <c r="B118" s="3" t="s">
        <v>351</v>
      </c>
      <c r="C118" s="7" t="s">
        <v>352</v>
      </c>
      <c r="D118" s="10" t="s">
        <v>353</v>
      </c>
      <c r="E118" s="5">
        <v>215815</v>
      </c>
      <c r="F118" s="5">
        <v>45.13</v>
      </c>
      <c r="G118" s="5">
        <v>0</v>
      </c>
      <c r="H118" s="5">
        <v>0</v>
      </c>
      <c r="I118" s="5">
        <v>0</v>
      </c>
      <c r="J118" s="5">
        <v>154289.34</v>
      </c>
      <c r="K118" s="6">
        <f t="shared" si="27"/>
        <v>154334.47</v>
      </c>
      <c r="L118" s="3" t="s">
        <v>49</v>
      </c>
      <c r="M118" s="5">
        <v>10815.16</v>
      </c>
      <c r="N118" s="5">
        <v>0</v>
      </c>
      <c r="O118" s="5">
        <v>2731.21</v>
      </c>
      <c r="P118" s="5">
        <v>0</v>
      </c>
      <c r="Q118" s="5">
        <v>47934.16</v>
      </c>
      <c r="R118" s="5">
        <v>0</v>
      </c>
      <c r="S118" s="6">
        <f t="shared" si="28"/>
        <v>215815</v>
      </c>
      <c r="T118" s="6">
        <f t="shared" si="29"/>
        <v>0</v>
      </c>
    </row>
    <row r="119" spans="1:20">
      <c r="A119" s="13"/>
      <c r="B119" s="3" t="s">
        <v>354</v>
      </c>
      <c r="C119" s="7" t="s">
        <v>355</v>
      </c>
      <c r="D119" s="10" t="s">
        <v>356</v>
      </c>
      <c r="E119" s="5">
        <v>873162.32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6">
        <f t="shared" si="27"/>
        <v>0</v>
      </c>
      <c r="L119" s="3" t="s">
        <v>49</v>
      </c>
      <c r="M119" s="5">
        <v>873162.32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6">
        <f t="shared" si="28"/>
        <v>873162.32</v>
      </c>
      <c r="T119" s="6">
        <f t="shared" si="29"/>
        <v>0</v>
      </c>
    </row>
    <row r="120" spans="1:20">
      <c r="A120" s="13"/>
      <c r="B120" s="3" t="s">
        <v>357</v>
      </c>
      <c r="C120" s="7" t="s">
        <v>358</v>
      </c>
      <c r="D120" s="10" t="s">
        <v>359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6">
        <f t="shared" si="27"/>
        <v>0</v>
      </c>
      <c r="L120" s="3" t="s">
        <v>49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6">
        <f t="shared" si="28"/>
        <v>0</v>
      </c>
      <c r="T120" s="6">
        <f t="shared" si="29"/>
        <v>0</v>
      </c>
    </row>
    <row r="121" spans="1:20">
      <c r="A121" s="13"/>
      <c r="B121" s="3" t="s">
        <v>360</v>
      </c>
      <c r="C121" s="7" t="s">
        <v>361</v>
      </c>
      <c r="D121" s="10" t="s">
        <v>362</v>
      </c>
      <c r="E121" s="5">
        <v>156323.1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6">
        <f t="shared" si="27"/>
        <v>0</v>
      </c>
      <c r="L121" s="3" t="s">
        <v>49</v>
      </c>
      <c r="M121" s="5">
        <v>0</v>
      </c>
      <c r="N121" s="5">
        <v>0</v>
      </c>
      <c r="O121" s="5">
        <v>156323.1</v>
      </c>
      <c r="P121" s="5">
        <v>0</v>
      </c>
      <c r="Q121" s="5">
        <v>0</v>
      </c>
      <c r="R121" s="5">
        <v>0</v>
      </c>
      <c r="S121" s="6">
        <f t="shared" si="28"/>
        <v>156323.1</v>
      </c>
      <c r="T121" s="6">
        <f t="shared" si="29"/>
        <v>0</v>
      </c>
    </row>
    <row r="122" spans="1:20">
      <c r="A122" s="13"/>
      <c r="B122" s="3" t="s">
        <v>363</v>
      </c>
      <c r="C122" s="7" t="s">
        <v>364</v>
      </c>
      <c r="D122" s="10" t="s">
        <v>365</v>
      </c>
      <c r="E122" s="5">
        <v>5510295.1100000003</v>
      </c>
      <c r="F122" s="5">
        <v>843994.35</v>
      </c>
      <c r="G122" s="5">
        <v>743819.73</v>
      </c>
      <c r="H122" s="5">
        <v>275244.21000000002</v>
      </c>
      <c r="I122" s="5">
        <v>18644.79</v>
      </c>
      <c r="J122" s="5">
        <v>747619.49</v>
      </c>
      <c r="K122" s="6">
        <f t="shared" si="27"/>
        <v>2629322.5700000003</v>
      </c>
      <c r="L122" s="3" t="s">
        <v>49</v>
      </c>
      <c r="M122" s="5">
        <v>1176585.6599999999</v>
      </c>
      <c r="N122" s="5">
        <v>0</v>
      </c>
      <c r="O122" s="5">
        <v>1704378.93</v>
      </c>
      <c r="P122" s="5">
        <v>0</v>
      </c>
      <c r="Q122" s="5">
        <v>7.95</v>
      </c>
      <c r="R122" s="5">
        <v>0</v>
      </c>
      <c r="S122" s="6">
        <f t="shared" si="28"/>
        <v>5510295.1100000003</v>
      </c>
      <c r="T122" s="6">
        <f t="shared" si="29"/>
        <v>0</v>
      </c>
    </row>
    <row r="123" spans="1:20">
      <c r="A123" s="13"/>
      <c r="B123" s="3" t="s">
        <v>366</v>
      </c>
      <c r="C123" s="7" t="s">
        <v>367</v>
      </c>
      <c r="D123" s="10" t="s">
        <v>368</v>
      </c>
      <c r="E123" s="5">
        <v>779592</v>
      </c>
      <c r="F123" s="5">
        <v>952.44</v>
      </c>
      <c r="G123" s="5">
        <v>75108.259999999995</v>
      </c>
      <c r="H123" s="5">
        <v>46036.66</v>
      </c>
      <c r="I123" s="5">
        <v>0</v>
      </c>
      <c r="J123" s="5">
        <v>161225.29</v>
      </c>
      <c r="K123" s="6">
        <f t="shared" si="27"/>
        <v>283322.65000000002</v>
      </c>
      <c r="L123" s="3" t="s">
        <v>49</v>
      </c>
      <c r="M123" s="5">
        <v>218367.88</v>
      </c>
      <c r="N123" s="5">
        <v>0</v>
      </c>
      <c r="O123" s="5">
        <v>277901.46999999997</v>
      </c>
      <c r="P123" s="5">
        <v>0</v>
      </c>
      <c r="Q123" s="5">
        <v>0</v>
      </c>
      <c r="R123" s="5">
        <v>0</v>
      </c>
      <c r="S123" s="6">
        <f t="shared" si="28"/>
        <v>779592</v>
      </c>
      <c r="T123" s="6">
        <f t="shared" si="29"/>
        <v>0</v>
      </c>
    </row>
    <row r="124" spans="1:20">
      <c r="A124" s="13"/>
      <c r="B124" s="3" t="s">
        <v>369</v>
      </c>
      <c r="C124" s="7" t="s">
        <v>370</v>
      </c>
      <c r="D124" s="10" t="s">
        <v>371</v>
      </c>
      <c r="E124" s="5">
        <v>2245000</v>
      </c>
      <c r="F124" s="5">
        <v>307679.23</v>
      </c>
      <c r="G124" s="5">
        <v>137192.31</v>
      </c>
      <c r="H124" s="5">
        <v>68845.350000000006</v>
      </c>
      <c r="I124" s="5">
        <v>290816.25</v>
      </c>
      <c r="J124" s="5">
        <v>718541.38</v>
      </c>
      <c r="K124" s="6">
        <f t="shared" si="27"/>
        <v>1523074.52</v>
      </c>
      <c r="L124" s="3" t="s">
        <v>49</v>
      </c>
      <c r="M124" s="5">
        <v>397044.67</v>
      </c>
      <c r="N124" s="5">
        <v>0</v>
      </c>
      <c r="O124" s="5">
        <v>324880.81</v>
      </c>
      <c r="P124" s="5">
        <v>0</v>
      </c>
      <c r="Q124" s="5">
        <v>0</v>
      </c>
      <c r="R124" s="5">
        <v>0</v>
      </c>
      <c r="S124" s="6">
        <f t="shared" si="28"/>
        <v>2245000</v>
      </c>
      <c r="T124" s="6">
        <f t="shared" si="29"/>
        <v>0</v>
      </c>
    </row>
    <row r="125" spans="1:20">
      <c r="A125" s="13"/>
      <c r="B125" s="3" t="s">
        <v>372</v>
      </c>
      <c r="C125" s="7" t="s">
        <v>373</v>
      </c>
      <c r="D125" s="10" t="s">
        <v>374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6">
        <f t="shared" si="27"/>
        <v>0</v>
      </c>
      <c r="L125" s="3" t="s">
        <v>49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6">
        <f t="shared" si="28"/>
        <v>0</v>
      </c>
      <c r="T125" s="6">
        <f t="shared" si="29"/>
        <v>0</v>
      </c>
    </row>
    <row r="126" spans="1:20">
      <c r="A126" s="13"/>
      <c r="B126" s="3" t="s">
        <v>375</v>
      </c>
      <c r="C126" s="7" t="s">
        <v>376</v>
      </c>
      <c r="D126" s="10" t="s">
        <v>377</v>
      </c>
      <c r="E126" s="5">
        <v>468626.76</v>
      </c>
      <c r="F126" s="5">
        <v>1544.78</v>
      </c>
      <c r="G126" s="5">
        <v>1877.12</v>
      </c>
      <c r="H126" s="5">
        <v>1444.12</v>
      </c>
      <c r="I126" s="5">
        <v>0</v>
      </c>
      <c r="J126" s="5">
        <v>1974.89</v>
      </c>
      <c r="K126" s="6">
        <f t="shared" si="27"/>
        <v>6840.91</v>
      </c>
      <c r="L126" s="3" t="s">
        <v>49</v>
      </c>
      <c r="M126" s="5">
        <v>80061.33</v>
      </c>
      <c r="N126" s="5">
        <v>0</v>
      </c>
      <c r="O126" s="5">
        <v>381724.52</v>
      </c>
      <c r="P126" s="5">
        <v>0</v>
      </c>
      <c r="Q126" s="5">
        <v>0</v>
      </c>
      <c r="R126" s="5">
        <v>0</v>
      </c>
      <c r="S126" s="6">
        <f t="shared" si="28"/>
        <v>468626.76</v>
      </c>
      <c r="T126" s="6">
        <f t="shared" si="29"/>
        <v>0</v>
      </c>
    </row>
    <row r="127" spans="1:20">
      <c r="A127" s="13"/>
      <c r="B127" s="3" t="s">
        <v>378</v>
      </c>
      <c r="C127" s="7" t="s">
        <v>379</v>
      </c>
      <c r="D127" s="10" t="s">
        <v>380</v>
      </c>
      <c r="E127" s="5">
        <v>1000</v>
      </c>
      <c r="F127" s="5">
        <v>0</v>
      </c>
      <c r="G127" s="5">
        <v>724.37</v>
      </c>
      <c r="H127" s="5">
        <v>0</v>
      </c>
      <c r="I127" s="5">
        <v>0</v>
      </c>
      <c r="J127" s="5">
        <v>0</v>
      </c>
      <c r="K127" s="6">
        <f t="shared" si="27"/>
        <v>724.37</v>
      </c>
      <c r="L127" s="3" t="s">
        <v>49</v>
      </c>
      <c r="M127" s="5">
        <v>275.63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6">
        <f t="shared" si="28"/>
        <v>1000</v>
      </c>
      <c r="T127" s="6">
        <f t="shared" si="29"/>
        <v>0</v>
      </c>
    </row>
    <row r="128" spans="1:20">
      <c r="A128" s="13"/>
      <c r="B128" s="3" t="s">
        <v>381</v>
      </c>
      <c r="C128" s="7" t="s">
        <v>382</v>
      </c>
      <c r="D128" s="10" t="s">
        <v>383</v>
      </c>
      <c r="E128" s="5">
        <v>2267799.9</v>
      </c>
      <c r="F128" s="5">
        <v>161347.37</v>
      </c>
      <c r="G128" s="5">
        <v>335777.48</v>
      </c>
      <c r="H128" s="5">
        <v>496297.22</v>
      </c>
      <c r="I128" s="5">
        <v>7697.56</v>
      </c>
      <c r="J128" s="5">
        <v>431729.58</v>
      </c>
      <c r="K128" s="6">
        <f t="shared" si="27"/>
        <v>1432849.21</v>
      </c>
      <c r="L128" s="3" t="s">
        <v>49</v>
      </c>
      <c r="M128" s="5">
        <v>165928.85</v>
      </c>
      <c r="N128" s="5">
        <v>0</v>
      </c>
      <c r="O128" s="5">
        <v>669021.84</v>
      </c>
      <c r="P128" s="5">
        <v>0</v>
      </c>
      <c r="Q128" s="5">
        <v>0</v>
      </c>
      <c r="R128" s="5">
        <v>0</v>
      </c>
      <c r="S128" s="6">
        <f t="shared" si="28"/>
        <v>2267799.9</v>
      </c>
      <c r="T128" s="6">
        <f t="shared" si="29"/>
        <v>0</v>
      </c>
    </row>
    <row r="129" spans="1:20">
      <c r="A129" s="13"/>
      <c r="B129" s="3" t="s">
        <v>384</v>
      </c>
      <c r="C129" s="7" t="s">
        <v>385</v>
      </c>
      <c r="D129" s="10" t="s">
        <v>386</v>
      </c>
      <c r="E129" s="5">
        <v>239140</v>
      </c>
      <c r="F129" s="5">
        <v>5662.41</v>
      </c>
      <c r="G129" s="5">
        <v>3501.68</v>
      </c>
      <c r="H129" s="5">
        <v>0</v>
      </c>
      <c r="I129" s="5">
        <v>0</v>
      </c>
      <c r="J129" s="5">
        <v>4463.29</v>
      </c>
      <c r="K129" s="6">
        <f t="shared" si="27"/>
        <v>13627.380000000001</v>
      </c>
      <c r="L129" s="3" t="s">
        <v>49</v>
      </c>
      <c r="M129" s="5">
        <v>136804.97</v>
      </c>
      <c r="N129" s="5">
        <v>0</v>
      </c>
      <c r="O129" s="5">
        <v>88707.65</v>
      </c>
      <c r="P129" s="5">
        <v>0</v>
      </c>
      <c r="Q129" s="5">
        <v>0</v>
      </c>
      <c r="R129" s="5">
        <v>0</v>
      </c>
      <c r="S129" s="6">
        <f t="shared" si="28"/>
        <v>239140</v>
      </c>
      <c r="T129" s="6">
        <f t="shared" si="29"/>
        <v>0</v>
      </c>
    </row>
    <row r="130" spans="1:20">
      <c r="A130" s="13"/>
      <c r="B130" s="3" t="s">
        <v>387</v>
      </c>
      <c r="C130" s="7" t="s">
        <v>388</v>
      </c>
      <c r="D130" s="10" t="s">
        <v>389</v>
      </c>
      <c r="E130" s="5">
        <v>304000</v>
      </c>
      <c r="F130" s="5">
        <v>102680.89</v>
      </c>
      <c r="G130" s="5">
        <v>18264.099999999999</v>
      </c>
      <c r="H130" s="5">
        <v>7520.5</v>
      </c>
      <c r="I130" s="5">
        <v>8594.86</v>
      </c>
      <c r="J130" s="5">
        <v>21540.78</v>
      </c>
      <c r="K130" s="6">
        <f t="shared" si="27"/>
        <v>158601.12999999998</v>
      </c>
      <c r="L130" s="3" t="s">
        <v>49</v>
      </c>
      <c r="M130" s="5">
        <v>110136.91</v>
      </c>
      <c r="N130" s="5">
        <v>0</v>
      </c>
      <c r="O130" s="5">
        <v>35261.96</v>
      </c>
      <c r="P130" s="5">
        <v>0</v>
      </c>
      <c r="Q130" s="5">
        <v>0</v>
      </c>
      <c r="R130" s="5">
        <v>0</v>
      </c>
      <c r="S130" s="6">
        <f t="shared" si="28"/>
        <v>304000</v>
      </c>
      <c r="T130" s="6">
        <f t="shared" si="29"/>
        <v>0</v>
      </c>
    </row>
    <row r="131" spans="1:20">
      <c r="A131" s="13"/>
      <c r="B131" s="8" t="s">
        <v>49</v>
      </c>
      <c r="C131" s="4" t="s">
        <v>390</v>
      </c>
      <c r="D131" s="9" t="s">
        <v>391</v>
      </c>
      <c r="E131" s="6">
        <f t="shared" ref="E131:J131" si="30">E109+E110+E111+E112+E113+E114+E115+E116+E117+E118+E119+E120+E121+E122+E123+E124+E125+E126+E127+E128+E129+E130</f>
        <v>28214737.550000001</v>
      </c>
      <c r="F131" s="6">
        <f t="shared" si="30"/>
        <v>5341816.0600000015</v>
      </c>
      <c r="G131" s="6">
        <f t="shared" si="30"/>
        <v>2400951.9200000009</v>
      </c>
      <c r="H131" s="6">
        <f t="shared" si="30"/>
        <v>1434823.5699999998</v>
      </c>
      <c r="I131" s="6">
        <f t="shared" si="30"/>
        <v>2052846.1900000002</v>
      </c>
      <c r="J131" s="6">
        <f t="shared" si="30"/>
        <v>6291894.0200000005</v>
      </c>
      <c r="K131" s="6">
        <f t="shared" si="27"/>
        <v>17522331.760000002</v>
      </c>
      <c r="L131" s="3" t="s">
        <v>49</v>
      </c>
      <c r="M131" s="6">
        <f>M109+M110+M111+M112+M113+M114+M115+M116+M117+M118+M119+M120+M121+M122+M123+M124+M125+M126+M127+M128+M129+M130</f>
        <v>5129849.5699999994</v>
      </c>
      <c r="N131" s="5">
        <v>0</v>
      </c>
      <c r="O131" s="6">
        <f>O109+O110+O111+O112+O113+O114+O115+O116+O117+O118+O119+O120+O121+O122+O123+O124+O125+O126+O127+O128+O129+O130</f>
        <v>5234504.4800000004</v>
      </c>
      <c r="P131" s="5">
        <v>0</v>
      </c>
      <c r="Q131" s="6">
        <f>Q109+Q110+Q111+Q112+Q113+Q114+Q115+Q116+Q117+Q118+Q119+Q120+Q121+Q122+Q123+Q124+Q125+Q126+Q127+Q128+Q129+Q130</f>
        <v>328051.74000000005</v>
      </c>
      <c r="R131" s="5">
        <v>0</v>
      </c>
      <c r="S131" s="6">
        <f t="shared" si="28"/>
        <v>28214737.550000004</v>
      </c>
      <c r="T131" s="6">
        <f t="shared" si="29"/>
        <v>0</v>
      </c>
    </row>
    <row r="132" spans="1:20">
      <c r="A132" s="13" t="s">
        <v>392</v>
      </c>
      <c r="B132" s="3" t="s">
        <v>393</v>
      </c>
      <c r="C132" s="7" t="s">
        <v>394</v>
      </c>
      <c r="D132" s="10" t="s">
        <v>395</v>
      </c>
      <c r="E132" s="5">
        <v>30440954.73</v>
      </c>
      <c r="F132" s="5">
        <v>9159976.3699999992</v>
      </c>
      <c r="G132" s="5">
        <v>11446824.85</v>
      </c>
      <c r="H132" s="5">
        <v>1049528.8899999999</v>
      </c>
      <c r="I132" s="5">
        <v>0</v>
      </c>
      <c r="J132" s="5">
        <v>413881.07</v>
      </c>
      <c r="K132" s="6">
        <f t="shared" si="27"/>
        <v>22070211.18</v>
      </c>
      <c r="L132" s="3" t="s">
        <v>49</v>
      </c>
      <c r="M132" s="5">
        <v>6453583.5599999996</v>
      </c>
      <c r="N132" s="5">
        <v>0</v>
      </c>
      <c r="O132" s="5">
        <v>1218010.1399999999</v>
      </c>
      <c r="P132" s="5">
        <v>0</v>
      </c>
      <c r="Q132" s="5">
        <v>699149.85</v>
      </c>
      <c r="R132" s="5">
        <v>0</v>
      </c>
      <c r="S132" s="6">
        <f t="shared" si="28"/>
        <v>30440954.729999997</v>
      </c>
      <c r="T132" s="6">
        <f t="shared" si="29"/>
        <v>0</v>
      </c>
    </row>
    <row r="133" spans="1:20">
      <c r="A133" s="13"/>
      <c r="B133" s="3" t="s">
        <v>396</v>
      </c>
      <c r="C133" s="7" t="s">
        <v>397</v>
      </c>
      <c r="D133" s="10" t="s">
        <v>398</v>
      </c>
      <c r="E133" s="5">
        <v>2809701.31</v>
      </c>
      <c r="F133" s="5">
        <v>0</v>
      </c>
      <c r="G133" s="5">
        <v>471259.23</v>
      </c>
      <c r="H133" s="5">
        <v>616705.91</v>
      </c>
      <c r="I133" s="5">
        <v>0</v>
      </c>
      <c r="J133" s="5">
        <v>225967.79</v>
      </c>
      <c r="K133" s="6">
        <f t="shared" si="27"/>
        <v>1313932.9300000002</v>
      </c>
      <c r="L133" s="3" t="s">
        <v>49</v>
      </c>
      <c r="M133" s="5">
        <v>1353987.03</v>
      </c>
      <c r="N133" s="5">
        <v>0</v>
      </c>
      <c r="O133" s="5">
        <v>141781.35</v>
      </c>
      <c r="P133" s="5">
        <v>0</v>
      </c>
      <c r="Q133" s="5">
        <v>0</v>
      </c>
      <c r="R133" s="5">
        <v>0</v>
      </c>
      <c r="S133" s="6">
        <f t="shared" si="28"/>
        <v>2809701.3100000005</v>
      </c>
      <c r="T133" s="6">
        <f t="shared" si="29"/>
        <v>0</v>
      </c>
    </row>
    <row r="134" spans="1:20">
      <c r="A134" s="13"/>
      <c r="B134" s="3" t="s">
        <v>399</v>
      </c>
      <c r="C134" s="7" t="s">
        <v>400</v>
      </c>
      <c r="D134" s="10" t="s">
        <v>401</v>
      </c>
      <c r="E134" s="5">
        <v>43897463.890000001</v>
      </c>
      <c r="F134" s="5">
        <v>21060990.600000001</v>
      </c>
      <c r="G134" s="5">
        <v>7870859.54</v>
      </c>
      <c r="H134" s="5">
        <v>2328825.33</v>
      </c>
      <c r="I134" s="5">
        <v>0</v>
      </c>
      <c r="J134" s="5">
        <v>1101193.99</v>
      </c>
      <c r="K134" s="6">
        <f t="shared" si="27"/>
        <v>32361869.459999997</v>
      </c>
      <c r="L134" s="3" t="s">
        <v>49</v>
      </c>
      <c r="M134" s="5">
        <v>8580722.7200000007</v>
      </c>
      <c r="N134" s="5">
        <v>0</v>
      </c>
      <c r="O134" s="5">
        <v>1745332.15</v>
      </c>
      <c r="P134" s="5">
        <v>0</v>
      </c>
      <c r="Q134" s="5">
        <v>1209539.56</v>
      </c>
      <c r="R134" s="5">
        <v>0</v>
      </c>
      <c r="S134" s="6">
        <f t="shared" si="28"/>
        <v>43897463.890000001</v>
      </c>
      <c r="T134" s="6">
        <f t="shared" si="29"/>
        <v>0</v>
      </c>
    </row>
    <row r="135" spans="1:20">
      <c r="A135" s="13"/>
      <c r="B135" s="3" t="s">
        <v>402</v>
      </c>
      <c r="C135" s="7" t="s">
        <v>403</v>
      </c>
      <c r="D135" s="10" t="s">
        <v>404</v>
      </c>
      <c r="E135" s="5">
        <v>387396.81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6">
        <f t="shared" si="27"/>
        <v>0</v>
      </c>
      <c r="L135" s="3" t="s">
        <v>49</v>
      </c>
      <c r="M135" s="5">
        <v>0</v>
      </c>
      <c r="N135" s="5">
        <v>0</v>
      </c>
      <c r="O135" s="5">
        <v>387396.81</v>
      </c>
      <c r="P135" s="5">
        <v>0</v>
      </c>
      <c r="Q135" s="5">
        <v>0</v>
      </c>
      <c r="R135" s="5">
        <v>0</v>
      </c>
      <c r="S135" s="6">
        <f t="shared" si="28"/>
        <v>387396.81</v>
      </c>
      <c r="T135" s="6">
        <f t="shared" si="29"/>
        <v>0</v>
      </c>
    </row>
    <row r="136" spans="1:20">
      <c r="A136" s="13"/>
      <c r="B136" s="3" t="s">
        <v>405</v>
      </c>
      <c r="C136" s="7" t="s">
        <v>406</v>
      </c>
      <c r="D136" s="10" t="s">
        <v>407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6">
        <f t="shared" si="27"/>
        <v>0</v>
      </c>
      <c r="L136" s="3" t="s">
        <v>49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6">
        <f t="shared" si="28"/>
        <v>0</v>
      </c>
      <c r="T136" s="6">
        <f t="shared" si="29"/>
        <v>0</v>
      </c>
    </row>
    <row r="137" spans="1:20">
      <c r="A137" s="13"/>
      <c r="B137" s="3" t="s">
        <v>408</v>
      </c>
      <c r="C137" s="7" t="s">
        <v>409</v>
      </c>
      <c r="D137" s="10" t="s">
        <v>410</v>
      </c>
      <c r="E137" s="5">
        <v>192123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  <c r="K137" s="6">
        <f t="shared" si="27"/>
        <v>0</v>
      </c>
      <c r="L137" s="3" t="s">
        <v>49</v>
      </c>
      <c r="M137" s="5">
        <v>0</v>
      </c>
      <c r="N137" s="5">
        <v>0</v>
      </c>
      <c r="O137" s="5">
        <v>192123</v>
      </c>
      <c r="P137" s="5">
        <v>0</v>
      </c>
      <c r="Q137" s="5">
        <v>0</v>
      </c>
      <c r="R137" s="5">
        <v>0</v>
      </c>
      <c r="S137" s="6">
        <f t="shared" si="28"/>
        <v>192123</v>
      </c>
      <c r="T137" s="6">
        <f t="shared" si="29"/>
        <v>0</v>
      </c>
    </row>
    <row r="138" spans="1:20">
      <c r="A138" s="13"/>
      <c r="B138" s="3" t="s">
        <v>411</v>
      </c>
      <c r="C138" s="7" t="s">
        <v>412</v>
      </c>
      <c r="D138" s="10" t="s">
        <v>413</v>
      </c>
      <c r="E138" s="5">
        <v>13753552.470000001</v>
      </c>
      <c r="F138" s="5">
        <v>7023021.6699999999</v>
      </c>
      <c r="G138" s="5">
        <v>1767133.55</v>
      </c>
      <c r="H138" s="5">
        <v>873960.55</v>
      </c>
      <c r="I138" s="5">
        <v>0</v>
      </c>
      <c r="J138" s="5">
        <v>946252.26</v>
      </c>
      <c r="K138" s="6">
        <f t="shared" si="27"/>
        <v>10610368.030000001</v>
      </c>
      <c r="L138" s="3" t="s">
        <v>49</v>
      </c>
      <c r="M138" s="5">
        <v>1330133.1599999999</v>
      </c>
      <c r="N138" s="5">
        <v>0</v>
      </c>
      <c r="O138" s="5">
        <v>1707922.96</v>
      </c>
      <c r="P138" s="5">
        <v>0</v>
      </c>
      <c r="Q138" s="5">
        <v>105128.32000000001</v>
      </c>
      <c r="R138" s="5">
        <v>0</v>
      </c>
      <c r="S138" s="6">
        <f t="shared" si="28"/>
        <v>13753552.470000001</v>
      </c>
      <c r="T138" s="6">
        <f t="shared" si="29"/>
        <v>0</v>
      </c>
    </row>
    <row r="139" spans="1:20">
      <c r="A139" s="13"/>
      <c r="B139" s="3" t="s">
        <v>414</v>
      </c>
      <c r="C139" s="7" t="s">
        <v>415</v>
      </c>
      <c r="D139" s="10" t="s">
        <v>416</v>
      </c>
      <c r="E139" s="5">
        <v>862567.47</v>
      </c>
      <c r="F139" s="5">
        <v>47884.13</v>
      </c>
      <c r="G139" s="5">
        <v>29611.91</v>
      </c>
      <c r="H139" s="5">
        <v>0</v>
      </c>
      <c r="I139" s="5">
        <v>0</v>
      </c>
      <c r="J139" s="5">
        <v>53931.8</v>
      </c>
      <c r="K139" s="6">
        <f t="shared" si="27"/>
        <v>131427.84</v>
      </c>
      <c r="L139" s="3" t="s">
        <v>49</v>
      </c>
      <c r="M139" s="5">
        <v>109261.55</v>
      </c>
      <c r="N139" s="5">
        <v>0</v>
      </c>
      <c r="O139" s="5">
        <v>621878.07999999996</v>
      </c>
      <c r="P139" s="5">
        <v>0</v>
      </c>
      <c r="Q139" s="5">
        <v>0</v>
      </c>
      <c r="R139" s="5">
        <v>0</v>
      </c>
      <c r="S139" s="6">
        <f t="shared" si="28"/>
        <v>862567.47</v>
      </c>
      <c r="T139" s="6">
        <f t="shared" si="29"/>
        <v>0</v>
      </c>
    </row>
    <row r="140" spans="1:20">
      <c r="A140" s="13"/>
      <c r="B140" s="3" t="s">
        <v>417</v>
      </c>
      <c r="C140" s="7" t="s">
        <v>418</v>
      </c>
      <c r="D140" s="10" t="s">
        <v>419</v>
      </c>
      <c r="E140" s="5">
        <v>8681857.8499999996</v>
      </c>
      <c r="F140" s="5">
        <v>241014.13</v>
      </c>
      <c r="G140" s="5">
        <v>907496.33</v>
      </c>
      <c r="H140" s="5">
        <v>216069.48</v>
      </c>
      <c r="I140" s="5">
        <v>0</v>
      </c>
      <c r="J140" s="5">
        <v>925910.66</v>
      </c>
      <c r="K140" s="6">
        <f t="shared" si="27"/>
        <v>2290490.6</v>
      </c>
      <c r="L140" s="3" t="s">
        <v>49</v>
      </c>
      <c r="M140" s="5">
        <v>2564144.2799999998</v>
      </c>
      <c r="N140" s="5">
        <v>0</v>
      </c>
      <c r="O140" s="5">
        <v>3783680.45</v>
      </c>
      <c r="P140" s="5">
        <v>0</v>
      </c>
      <c r="Q140" s="5">
        <v>43542.52</v>
      </c>
      <c r="R140" s="5">
        <v>0</v>
      </c>
      <c r="S140" s="6">
        <f t="shared" si="28"/>
        <v>8681857.8499999996</v>
      </c>
      <c r="T140" s="6">
        <f t="shared" si="29"/>
        <v>0</v>
      </c>
    </row>
    <row r="141" spans="1:20">
      <c r="A141" s="13"/>
      <c r="B141" s="3" t="s">
        <v>420</v>
      </c>
      <c r="C141" s="7" t="s">
        <v>421</v>
      </c>
      <c r="D141" s="10" t="s">
        <v>422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6">
        <f t="shared" ref="K141:K171" si="31">F141+G141+H141+I141+J141</f>
        <v>0</v>
      </c>
      <c r="L141" s="3" t="s">
        <v>49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6">
        <f t="shared" ref="S141:S171" si="32">M141+O141+Q141+K141</f>
        <v>0</v>
      </c>
      <c r="T141" s="6">
        <f t="shared" ref="T141:T171" si="33">E141-S141</f>
        <v>0</v>
      </c>
    </row>
    <row r="142" spans="1:20">
      <c r="A142" s="13"/>
      <c r="B142" s="3" t="s">
        <v>423</v>
      </c>
      <c r="C142" s="7" t="s">
        <v>424</v>
      </c>
      <c r="D142" s="10" t="s">
        <v>425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6">
        <f t="shared" si="31"/>
        <v>0</v>
      </c>
      <c r="L142" s="3" t="s">
        <v>49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6">
        <f t="shared" si="32"/>
        <v>0</v>
      </c>
      <c r="T142" s="6">
        <f t="shared" si="33"/>
        <v>0</v>
      </c>
    </row>
    <row r="143" spans="1:20">
      <c r="A143" s="13"/>
      <c r="B143" s="3" t="s">
        <v>426</v>
      </c>
      <c r="C143" s="7" t="s">
        <v>427</v>
      </c>
      <c r="D143" s="10" t="s">
        <v>428</v>
      </c>
      <c r="E143" s="5">
        <v>100000</v>
      </c>
      <c r="F143" s="5">
        <v>36615.879999999997</v>
      </c>
      <c r="G143" s="5">
        <v>23236.93</v>
      </c>
      <c r="H143" s="5">
        <v>4903</v>
      </c>
      <c r="I143" s="5">
        <v>0</v>
      </c>
      <c r="J143" s="5">
        <v>3487.33</v>
      </c>
      <c r="K143" s="6">
        <f t="shared" si="31"/>
        <v>68243.14</v>
      </c>
      <c r="L143" s="3" t="s">
        <v>49</v>
      </c>
      <c r="M143" s="5">
        <v>20252.14</v>
      </c>
      <c r="N143" s="5">
        <v>0</v>
      </c>
      <c r="O143" s="5">
        <v>9451.4</v>
      </c>
      <c r="P143" s="5">
        <v>0</v>
      </c>
      <c r="Q143" s="5">
        <v>2053.3200000000002</v>
      </c>
      <c r="R143" s="5">
        <v>0</v>
      </c>
      <c r="S143" s="6">
        <f t="shared" si="32"/>
        <v>100000</v>
      </c>
      <c r="T143" s="6">
        <f t="shared" si="33"/>
        <v>0</v>
      </c>
    </row>
    <row r="144" spans="1:20">
      <c r="A144" s="13"/>
      <c r="B144" s="3" t="s">
        <v>429</v>
      </c>
      <c r="C144" s="7" t="s">
        <v>430</v>
      </c>
      <c r="D144" s="10" t="s">
        <v>431</v>
      </c>
      <c r="E144" s="5">
        <v>1078333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6">
        <f t="shared" si="31"/>
        <v>0</v>
      </c>
      <c r="L144" s="3" t="s">
        <v>49</v>
      </c>
      <c r="M144" s="5">
        <v>0</v>
      </c>
      <c r="N144" s="5">
        <v>0</v>
      </c>
      <c r="O144" s="5">
        <v>1078333</v>
      </c>
      <c r="P144" s="5">
        <v>0</v>
      </c>
      <c r="Q144" s="5">
        <v>0</v>
      </c>
      <c r="R144" s="5">
        <v>0</v>
      </c>
      <c r="S144" s="6">
        <f t="shared" si="32"/>
        <v>1078333</v>
      </c>
      <c r="T144" s="6">
        <f t="shared" si="33"/>
        <v>0</v>
      </c>
    </row>
    <row r="145" spans="1:20">
      <c r="A145" s="13"/>
      <c r="B145" s="3" t="s">
        <v>432</v>
      </c>
      <c r="C145" s="7" t="s">
        <v>433</v>
      </c>
      <c r="D145" s="10" t="s">
        <v>434</v>
      </c>
      <c r="E145" s="5">
        <v>128791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6">
        <f t="shared" si="31"/>
        <v>0</v>
      </c>
      <c r="L145" s="3" t="s">
        <v>49</v>
      </c>
      <c r="M145" s="5">
        <v>0</v>
      </c>
      <c r="N145" s="5">
        <v>0</v>
      </c>
      <c r="O145" s="5">
        <v>128791</v>
      </c>
      <c r="P145" s="5">
        <v>0</v>
      </c>
      <c r="Q145" s="5">
        <v>0</v>
      </c>
      <c r="R145" s="5">
        <v>0</v>
      </c>
      <c r="S145" s="6">
        <f t="shared" si="32"/>
        <v>128791</v>
      </c>
      <c r="T145" s="6">
        <f t="shared" si="33"/>
        <v>0</v>
      </c>
    </row>
    <row r="146" spans="1:20">
      <c r="A146" s="13"/>
      <c r="B146" s="3" t="s">
        <v>435</v>
      </c>
      <c r="C146" s="7" t="s">
        <v>436</v>
      </c>
      <c r="D146" s="10" t="s">
        <v>437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6">
        <f t="shared" si="31"/>
        <v>0</v>
      </c>
      <c r="L146" s="3" t="s">
        <v>49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6">
        <f t="shared" si="32"/>
        <v>0</v>
      </c>
      <c r="T146" s="6">
        <f t="shared" si="33"/>
        <v>0</v>
      </c>
    </row>
    <row r="147" spans="1:20">
      <c r="A147" s="13"/>
      <c r="B147" s="3" t="s">
        <v>438</v>
      </c>
      <c r="C147" s="7" t="s">
        <v>439</v>
      </c>
      <c r="D147" s="10" t="s">
        <v>440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6">
        <f t="shared" si="31"/>
        <v>0</v>
      </c>
      <c r="L147" s="3" t="s">
        <v>49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6">
        <f t="shared" si="32"/>
        <v>0</v>
      </c>
      <c r="T147" s="6">
        <f t="shared" si="33"/>
        <v>0</v>
      </c>
    </row>
    <row r="148" spans="1:20">
      <c r="A148" s="13"/>
      <c r="B148" s="3" t="s">
        <v>441</v>
      </c>
      <c r="C148" s="7" t="s">
        <v>442</v>
      </c>
      <c r="D148" s="10" t="s">
        <v>443</v>
      </c>
      <c r="E148" s="5">
        <v>6628048.3899999997</v>
      </c>
      <c r="F148" s="5">
        <v>2540463.44</v>
      </c>
      <c r="G148" s="5">
        <v>1514024.07</v>
      </c>
      <c r="H148" s="5">
        <v>338279.69</v>
      </c>
      <c r="I148" s="5">
        <v>0</v>
      </c>
      <c r="J148" s="5">
        <v>239731.06</v>
      </c>
      <c r="K148" s="6">
        <f t="shared" si="31"/>
        <v>4632498.26</v>
      </c>
      <c r="L148" s="3" t="s">
        <v>49</v>
      </c>
      <c r="M148" s="5">
        <v>1367816.47</v>
      </c>
      <c r="N148" s="5">
        <v>0</v>
      </c>
      <c r="O148" s="5">
        <v>627733.66</v>
      </c>
      <c r="P148" s="5">
        <v>0</v>
      </c>
      <c r="Q148" s="5">
        <v>0</v>
      </c>
      <c r="R148" s="5">
        <v>0</v>
      </c>
      <c r="S148" s="6">
        <f t="shared" si="32"/>
        <v>6628048.3899999997</v>
      </c>
      <c r="T148" s="6">
        <f t="shared" si="33"/>
        <v>0</v>
      </c>
    </row>
    <row r="149" spans="1:20">
      <c r="A149" s="13"/>
      <c r="B149" s="3" t="s">
        <v>444</v>
      </c>
      <c r="C149" s="7" t="s">
        <v>445</v>
      </c>
      <c r="D149" s="10" t="s">
        <v>446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6">
        <f t="shared" si="31"/>
        <v>0</v>
      </c>
      <c r="L149" s="3" t="s">
        <v>49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6">
        <f t="shared" si="32"/>
        <v>0</v>
      </c>
      <c r="T149" s="6">
        <f t="shared" si="33"/>
        <v>0</v>
      </c>
    </row>
    <row r="150" spans="1:20">
      <c r="A150" s="13"/>
      <c r="B150" s="3" t="s">
        <v>447</v>
      </c>
      <c r="C150" s="7" t="s">
        <v>448</v>
      </c>
      <c r="D150" s="10" t="s">
        <v>449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6">
        <f t="shared" si="31"/>
        <v>0</v>
      </c>
      <c r="L150" s="3" t="s">
        <v>49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6">
        <f t="shared" si="32"/>
        <v>0</v>
      </c>
      <c r="T150" s="6">
        <f t="shared" si="33"/>
        <v>0</v>
      </c>
    </row>
    <row r="151" spans="1:20">
      <c r="A151" s="13"/>
      <c r="B151" s="3" t="s">
        <v>450</v>
      </c>
      <c r="C151" s="7" t="s">
        <v>451</v>
      </c>
      <c r="D151" s="10" t="s">
        <v>452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6">
        <f t="shared" si="31"/>
        <v>0</v>
      </c>
      <c r="L151" s="3" t="s">
        <v>49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6">
        <f t="shared" si="32"/>
        <v>0</v>
      </c>
      <c r="T151" s="6">
        <f t="shared" si="33"/>
        <v>0</v>
      </c>
    </row>
    <row r="152" spans="1:20">
      <c r="A152" s="13"/>
      <c r="B152" s="8" t="s">
        <v>49</v>
      </c>
      <c r="C152" s="4" t="s">
        <v>453</v>
      </c>
      <c r="D152" s="9" t="s">
        <v>454</v>
      </c>
      <c r="E152" s="6">
        <f t="shared" ref="E152:J152" si="34">E132+E133+E134+E135+E136+E137+E138+E139+E140+E141+E142+E143+E144+E145+E146+E147+E148+E149+E150+E151</f>
        <v>108960789.92</v>
      </c>
      <c r="F152" s="6">
        <f t="shared" si="34"/>
        <v>40109966.220000006</v>
      </c>
      <c r="G152" s="6">
        <f t="shared" si="34"/>
        <v>24030446.41</v>
      </c>
      <c r="H152" s="6">
        <f t="shared" si="34"/>
        <v>5428272.8500000006</v>
      </c>
      <c r="I152" s="6">
        <f t="shared" si="34"/>
        <v>0</v>
      </c>
      <c r="J152" s="6">
        <f t="shared" si="34"/>
        <v>3910355.9600000004</v>
      </c>
      <c r="K152" s="6">
        <f t="shared" si="31"/>
        <v>73479041.439999998</v>
      </c>
      <c r="L152" s="3" t="s">
        <v>49</v>
      </c>
      <c r="M152" s="6">
        <f>M132+M133+M134+M135+M136+M137+M138+M139+M140+M141+M142+M143+M144+M145+M146+M147+M148+M149+M150+M151</f>
        <v>21779900.91</v>
      </c>
      <c r="N152" s="5">
        <v>0</v>
      </c>
      <c r="O152" s="6">
        <f>O132+O133+O134+O135+O136+O137+O138+O139+O140+O141+O142+O143+O144+O145+O146+O147+O148+O149+O150+O151</f>
        <v>11642434.000000002</v>
      </c>
      <c r="P152" s="5">
        <v>0</v>
      </c>
      <c r="Q152" s="6">
        <f>Q132+Q133+Q134+Q135+Q136+Q137+Q138+Q139+Q140+Q141+Q142+Q143+Q144+Q145+Q146+Q147+Q148+Q149+Q150+Q151</f>
        <v>2059413.5700000003</v>
      </c>
      <c r="R152" s="5">
        <v>0</v>
      </c>
      <c r="S152" s="6">
        <f t="shared" si="32"/>
        <v>108960789.92</v>
      </c>
      <c r="T152" s="6">
        <f t="shared" si="33"/>
        <v>0</v>
      </c>
    </row>
    <row r="153" spans="1:20">
      <c r="A153" s="13" t="s">
        <v>455</v>
      </c>
      <c r="B153" s="3" t="s">
        <v>456</v>
      </c>
      <c r="C153" s="7" t="s">
        <v>457</v>
      </c>
      <c r="D153" s="10" t="s">
        <v>458</v>
      </c>
      <c r="E153" s="5">
        <v>593851.64</v>
      </c>
      <c r="F153" s="5">
        <v>54561.9</v>
      </c>
      <c r="G153" s="5">
        <v>31997.56</v>
      </c>
      <c r="H153" s="5">
        <v>11895.24</v>
      </c>
      <c r="I153" s="5">
        <v>0</v>
      </c>
      <c r="J153" s="5">
        <v>28965.52</v>
      </c>
      <c r="K153" s="6">
        <f t="shared" si="31"/>
        <v>127420.22000000002</v>
      </c>
      <c r="L153" s="3" t="s">
        <v>49</v>
      </c>
      <c r="M153" s="5">
        <v>35444.35</v>
      </c>
      <c r="N153" s="5">
        <v>0</v>
      </c>
      <c r="O153" s="5">
        <v>430987.07</v>
      </c>
      <c r="P153" s="5">
        <v>0</v>
      </c>
      <c r="Q153" s="5">
        <v>0</v>
      </c>
      <c r="R153" s="5">
        <v>0</v>
      </c>
      <c r="S153" s="6">
        <f t="shared" si="32"/>
        <v>593851.64</v>
      </c>
      <c r="T153" s="6">
        <f t="shared" si="33"/>
        <v>0</v>
      </c>
    </row>
    <row r="154" spans="1:20">
      <c r="A154" s="13"/>
      <c r="B154" s="3" t="s">
        <v>459</v>
      </c>
      <c r="C154" s="7" t="s">
        <v>460</v>
      </c>
      <c r="D154" s="10" t="s">
        <v>461</v>
      </c>
      <c r="E154" s="5">
        <v>128544.58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6">
        <f t="shared" si="31"/>
        <v>0</v>
      </c>
      <c r="L154" s="3" t="s">
        <v>49</v>
      </c>
      <c r="M154" s="5">
        <v>0</v>
      </c>
      <c r="N154" s="5">
        <v>0</v>
      </c>
      <c r="O154" s="5">
        <v>128544.58</v>
      </c>
      <c r="P154" s="5">
        <v>0</v>
      </c>
      <c r="Q154" s="5">
        <v>0</v>
      </c>
      <c r="R154" s="5">
        <v>0</v>
      </c>
      <c r="S154" s="6">
        <f t="shared" si="32"/>
        <v>128544.58</v>
      </c>
      <c r="T154" s="6">
        <f t="shared" si="33"/>
        <v>0</v>
      </c>
    </row>
    <row r="155" spans="1:20">
      <c r="A155" s="13"/>
      <c r="B155" s="3" t="s">
        <v>462</v>
      </c>
      <c r="C155" s="7" t="s">
        <v>463</v>
      </c>
      <c r="D155" s="10" t="s">
        <v>464</v>
      </c>
      <c r="E155" s="5">
        <v>3696034.69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6">
        <f t="shared" si="31"/>
        <v>0</v>
      </c>
      <c r="L155" s="3" t="s">
        <v>49</v>
      </c>
      <c r="M155" s="5">
        <v>0</v>
      </c>
      <c r="N155" s="5">
        <v>0</v>
      </c>
      <c r="O155" s="5">
        <v>3696034.69</v>
      </c>
      <c r="P155" s="5">
        <v>0</v>
      </c>
      <c r="Q155" s="5">
        <v>0</v>
      </c>
      <c r="R155" s="5">
        <v>0</v>
      </c>
      <c r="S155" s="6">
        <f t="shared" si="32"/>
        <v>3696034.69</v>
      </c>
      <c r="T155" s="6">
        <f t="shared" si="33"/>
        <v>0</v>
      </c>
    </row>
    <row r="156" spans="1:20">
      <c r="A156" s="13"/>
      <c r="B156" s="3" t="s">
        <v>465</v>
      </c>
      <c r="C156" s="7" t="s">
        <v>466</v>
      </c>
      <c r="D156" s="10" t="s">
        <v>467</v>
      </c>
      <c r="E156" s="5">
        <v>3090035.13</v>
      </c>
      <c r="F156" s="5">
        <v>977111.19</v>
      </c>
      <c r="G156" s="5">
        <v>508788.03</v>
      </c>
      <c r="H156" s="5">
        <v>427855.22</v>
      </c>
      <c r="I156" s="5">
        <v>23605.22</v>
      </c>
      <c r="J156" s="5">
        <v>24838.93</v>
      </c>
      <c r="K156" s="6">
        <f t="shared" si="31"/>
        <v>1962198.5899999999</v>
      </c>
      <c r="L156" s="3" t="s">
        <v>49</v>
      </c>
      <c r="M156" s="5">
        <v>251641.16</v>
      </c>
      <c r="N156" s="5">
        <v>0</v>
      </c>
      <c r="O156" s="5">
        <v>876195.38</v>
      </c>
      <c r="P156" s="5">
        <v>0</v>
      </c>
      <c r="Q156" s="5">
        <v>0</v>
      </c>
      <c r="R156" s="5">
        <v>0</v>
      </c>
      <c r="S156" s="6">
        <f t="shared" si="32"/>
        <v>3090035.13</v>
      </c>
      <c r="T156" s="6">
        <f t="shared" si="33"/>
        <v>0</v>
      </c>
    </row>
    <row r="157" spans="1:20" ht="22.5">
      <c r="A157" s="13"/>
      <c r="B157" s="8" t="s">
        <v>49</v>
      </c>
      <c r="C157" s="4" t="s">
        <v>468</v>
      </c>
      <c r="D157" s="9" t="s">
        <v>469</v>
      </c>
      <c r="E157" s="6">
        <f t="shared" ref="E157:J157" si="35">E153+E154+E155+E156</f>
        <v>7508466.04</v>
      </c>
      <c r="F157" s="6">
        <f t="shared" si="35"/>
        <v>1031673.09</v>
      </c>
      <c r="G157" s="6">
        <f t="shared" si="35"/>
        <v>540785.59000000008</v>
      </c>
      <c r="H157" s="6">
        <f t="shared" si="35"/>
        <v>439750.45999999996</v>
      </c>
      <c r="I157" s="6">
        <f t="shared" si="35"/>
        <v>23605.22</v>
      </c>
      <c r="J157" s="6">
        <f t="shared" si="35"/>
        <v>53804.45</v>
      </c>
      <c r="K157" s="6">
        <f t="shared" si="31"/>
        <v>2089618.81</v>
      </c>
      <c r="L157" s="3" t="s">
        <v>49</v>
      </c>
      <c r="M157" s="6">
        <f>M153+M154+M155+M156</f>
        <v>287085.51</v>
      </c>
      <c r="N157" s="5">
        <v>0</v>
      </c>
      <c r="O157" s="6">
        <f>O153+O154+O155+O156</f>
        <v>5131761.72</v>
      </c>
      <c r="P157" s="5">
        <v>0</v>
      </c>
      <c r="Q157" s="6">
        <f>Q153+Q154+Q155+Q156</f>
        <v>0</v>
      </c>
      <c r="R157" s="5">
        <v>0</v>
      </c>
      <c r="S157" s="6">
        <f t="shared" si="32"/>
        <v>7508466.0399999991</v>
      </c>
      <c r="T157" s="6">
        <f t="shared" si="33"/>
        <v>0</v>
      </c>
    </row>
    <row r="158" spans="1:20">
      <c r="A158" s="13" t="s">
        <v>470</v>
      </c>
      <c r="B158" s="3" t="s">
        <v>471</v>
      </c>
      <c r="C158" s="7" t="s">
        <v>472</v>
      </c>
      <c r="D158" s="10" t="s">
        <v>473</v>
      </c>
      <c r="E158" s="5">
        <v>46500</v>
      </c>
      <c r="F158" s="5">
        <v>3627.77</v>
      </c>
      <c r="G158" s="5">
        <v>1537.95</v>
      </c>
      <c r="H158" s="5">
        <v>627.6</v>
      </c>
      <c r="I158" s="5">
        <v>284.73</v>
      </c>
      <c r="J158" s="5">
        <v>990.86</v>
      </c>
      <c r="K158" s="6">
        <f t="shared" si="31"/>
        <v>7068.9100000000008</v>
      </c>
      <c r="L158" s="3" t="s">
        <v>49</v>
      </c>
      <c r="M158" s="5">
        <v>7890.55</v>
      </c>
      <c r="N158" s="5">
        <v>0</v>
      </c>
      <c r="O158" s="5">
        <v>29532.89</v>
      </c>
      <c r="P158" s="5">
        <v>0</v>
      </c>
      <c r="Q158" s="5">
        <v>2007.65</v>
      </c>
      <c r="R158" s="5">
        <v>0</v>
      </c>
      <c r="S158" s="6">
        <f t="shared" si="32"/>
        <v>46500.000000000007</v>
      </c>
      <c r="T158" s="6">
        <f t="shared" si="33"/>
        <v>0</v>
      </c>
    </row>
    <row r="159" spans="1:20">
      <c r="A159" s="13"/>
      <c r="B159" s="8" t="s">
        <v>49</v>
      </c>
      <c r="C159" s="4" t="s">
        <v>474</v>
      </c>
      <c r="D159" s="9" t="s">
        <v>475</v>
      </c>
      <c r="E159" s="6">
        <f t="shared" ref="E159:J159" si="36">E158</f>
        <v>46500</v>
      </c>
      <c r="F159" s="6">
        <f t="shared" si="36"/>
        <v>3627.77</v>
      </c>
      <c r="G159" s="6">
        <f t="shared" si="36"/>
        <v>1537.95</v>
      </c>
      <c r="H159" s="6">
        <f t="shared" si="36"/>
        <v>627.6</v>
      </c>
      <c r="I159" s="6">
        <f t="shared" si="36"/>
        <v>284.73</v>
      </c>
      <c r="J159" s="6">
        <f t="shared" si="36"/>
        <v>990.86</v>
      </c>
      <c r="K159" s="6">
        <f t="shared" si="31"/>
        <v>7068.9100000000008</v>
      </c>
      <c r="L159" s="3" t="s">
        <v>49</v>
      </c>
      <c r="M159" s="6">
        <f>M158</f>
        <v>7890.55</v>
      </c>
      <c r="N159" s="5">
        <v>0</v>
      </c>
      <c r="O159" s="6">
        <f>O158</f>
        <v>29532.89</v>
      </c>
      <c r="P159" s="5">
        <v>0</v>
      </c>
      <c r="Q159" s="6">
        <f>Q158</f>
        <v>2007.65</v>
      </c>
      <c r="R159" s="5">
        <v>0</v>
      </c>
      <c r="S159" s="6">
        <f t="shared" si="32"/>
        <v>46500.000000000007</v>
      </c>
      <c r="T159" s="6">
        <f t="shared" si="33"/>
        <v>0</v>
      </c>
    </row>
    <row r="160" spans="1:20">
      <c r="A160" s="13" t="s">
        <v>476</v>
      </c>
      <c r="B160" s="3" t="s">
        <v>477</v>
      </c>
      <c r="C160" s="7" t="s">
        <v>478</v>
      </c>
      <c r="D160" s="10" t="s">
        <v>479</v>
      </c>
      <c r="E160" s="5">
        <v>10000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6">
        <f t="shared" si="31"/>
        <v>0</v>
      </c>
      <c r="L160" s="3" t="s">
        <v>49</v>
      </c>
      <c r="M160" s="5">
        <v>0</v>
      </c>
      <c r="N160" s="5">
        <v>0</v>
      </c>
      <c r="O160" s="5">
        <v>10000</v>
      </c>
      <c r="P160" s="5">
        <v>0</v>
      </c>
      <c r="Q160" s="5">
        <v>0</v>
      </c>
      <c r="R160" s="5">
        <v>0</v>
      </c>
      <c r="S160" s="6">
        <f t="shared" si="32"/>
        <v>10000</v>
      </c>
      <c r="T160" s="6">
        <f t="shared" si="33"/>
        <v>0</v>
      </c>
    </row>
    <row r="161" spans="1:20">
      <c r="A161" s="13"/>
      <c r="B161" s="3" t="s">
        <v>480</v>
      </c>
      <c r="C161" s="7" t="s">
        <v>481</v>
      </c>
      <c r="D161" s="10" t="s">
        <v>482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6">
        <f t="shared" si="31"/>
        <v>0</v>
      </c>
      <c r="L161" s="3" t="s">
        <v>49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6">
        <f t="shared" si="32"/>
        <v>0</v>
      </c>
      <c r="T161" s="6">
        <f t="shared" si="33"/>
        <v>0</v>
      </c>
    </row>
    <row r="162" spans="1:20">
      <c r="A162" s="13"/>
      <c r="B162" s="8" t="s">
        <v>49</v>
      </c>
      <c r="C162" s="4" t="s">
        <v>483</v>
      </c>
      <c r="D162" s="9" t="s">
        <v>484</v>
      </c>
      <c r="E162" s="6">
        <f t="shared" ref="E162:J162" si="37">E160+E161</f>
        <v>10000</v>
      </c>
      <c r="F162" s="6">
        <f t="shared" si="37"/>
        <v>0</v>
      </c>
      <c r="G162" s="6">
        <f t="shared" si="37"/>
        <v>0</v>
      </c>
      <c r="H162" s="6">
        <f t="shared" si="37"/>
        <v>0</v>
      </c>
      <c r="I162" s="6">
        <f t="shared" si="37"/>
        <v>0</v>
      </c>
      <c r="J162" s="6">
        <f t="shared" si="37"/>
        <v>0</v>
      </c>
      <c r="K162" s="6">
        <f t="shared" si="31"/>
        <v>0</v>
      </c>
      <c r="L162" s="3" t="s">
        <v>49</v>
      </c>
      <c r="M162" s="6">
        <f>M160+M161</f>
        <v>0</v>
      </c>
      <c r="N162" s="5">
        <v>0</v>
      </c>
      <c r="O162" s="6">
        <f>O160+O161</f>
        <v>10000</v>
      </c>
      <c r="P162" s="5">
        <v>0</v>
      </c>
      <c r="Q162" s="6">
        <f>Q160+Q161</f>
        <v>0</v>
      </c>
      <c r="R162" s="5">
        <v>0</v>
      </c>
      <c r="S162" s="6">
        <f t="shared" si="32"/>
        <v>10000</v>
      </c>
      <c r="T162" s="6">
        <f t="shared" si="33"/>
        <v>0</v>
      </c>
    </row>
    <row r="163" spans="1:20">
      <c r="A163" s="13" t="s">
        <v>485</v>
      </c>
      <c r="B163" s="3" t="s">
        <v>486</v>
      </c>
      <c r="C163" s="7" t="s">
        <v>487</v>
      </c>
      <c r="D163" s="10" t="s">
        <v>488</v>
      </c>
      <c r="E163" s="5">
        <v>4888041.7699999996</v>
      </c>
      <c r="F163" s="5">
        <v>66369.149999999994</v>
      </c>
      <c r="G163" s="5">
        <v>1086120.82</v>
      </c>
      <c r="H163" s="5">
        <v>45148.75</v>
      </c>
      <c r="I163" s="5">
        <v>301.10000000000002</v>
      </c>
      <c r="J163" s="5">
        <v>2584.48</v>
      </c>
      <c r="K163" s="6">
        <f t="shared" si="31"/>
        <v>1200524.3</v>
      </c>
      <c r="L163" s="3" t="s">
        <v>49</v>
      </c>
      <c r="M163" s="5">
        <v>773595.34</v>
      </c>
      <c r="N163" s="5">
        <v>0</v>
      </c>
      <c r="O163" s="5">
        <v>2913922.13</v>
      </c>
      <c r="P163" s="5">
        <v>0</v>
      </c>
      <c r="Q163" s="5">
        <v>0</v>
      </c>
      <c r="R163" s="5">
        <v>0</v>
      </c>
      <c r="S163" s="6">
        <f t="shared" si="32"/>
        <v>4888041.7699999996</v>
      </c>
      <c r="T163" s="6">
        <f t="shared" si="33"/>
        <v>0</v>
      </c>
    </row>
    <row r="164" spans="1:20">
      <c r="A164" s="13"/>
      <c r="B164" s="3" t="s">
        <v>489</v>
      </c>
      <c r="C164" s="7" t="s">
        <v>490</v>
      </c>
      <c r="D164" s="10" t="s">
        <v>491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6">
        <f t="shared" si="31"/>
        <v>0</v>
      </c>
      <c r="L164" s="3" t="s">
        <v>49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6">
        <f t="shared" si="32"/>
        <v>0</v>
      </c>
      <c r="T164" s="6">
        <f t="shared" si="33"/>
        <v>0</v>
      </c>
    </row>
    <row r="165" spans="1:20">
      <c r="A165" s="13"/>
      <c r="B165" s="3" t="s">
        <v>492</v>
      </c>
      <c r="C165" s="7" t="s">
        <v>493</v>
      </c>
      <c r="D165" s="10" t="s">
        <v>494</v>
      </c>
      <c r="E165" s="5">
        <v>150000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6">
        <f t="shared" si="31"/>
        <v>0</v>
      </c>
      <c r="L165" s="3" t="s">
        <v>49</v>
      </c>
      <c r="M165" s="5">
        <v>0</v>
      </c>
      <c r="N165" s="5">
        <v>0</v>
      </c>
      <c r="O165" s="5">
        <v>150000</v>
      </c>
      <c r="P165" s="5">
        <v>0</v>
      </c>
      <c r="Q165" s="5">
        <v>0</v>
      </c>
      <c r="R165" s="5">
        <v>0</v>
      </c>
      <c r="S165" s="6">
        <f t="shared" si="32"/>
        <v>150000</v>
      </c>
      <c r="T165" s="6">
        <f t="shared" si="33"/>
        <v>0</v>
      </c>
    </row>
    <row r="166" spans="1:20">
      <c r="A166" s="13"/>
      <c r="B166" s="3" t="s">
        <v>495</v>
      </c>
      <c r="C166" s="7" t="s">
        <v>496</v>
      </c>
      <c r="D166" s="10" t="s">
        <v>497</v>
      </c>
      <c r="E166" s="5">
        <v>0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6">
        <f t="shared" si="31"/>
        <v>0</v>
      </c>
      <c r="L166" s="3" t="s">
        <v>49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6">
        <f t="shared" si="32"/>
        <v>0</v>
      </c>
      <c r="T166" s="6">
        <f t="shared" si="33"/>
        <v>0</v>
      </c>
    </row>
    <row r="167" spans="1:20">
      <c r="A167" s="13"/>
      <c r="B167" s="3" t="s">
        <v>498</v>
      </c>
      <c r="C167" s="7" t="s">
        <v>499</v>
      </c>
      <c r="D167" s="10" t="s">
        <v>500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6">
        <f t="shared" si="31"/>
        <v>0</v>
      </c>
      <c r="L167" s="3" t="s">
        <v>49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6">
        <f t="shared" si="32"/>
        <v>0</v>
      </c>
      <c r="T167" s="6">
        <f t="shared" si="33"/>
        <v>0</v>
      </c>
    </row>
    <row r="168" spans="1:20">
      <c r="A168" s="13"/>
      <c r="B168" s="3" t="s">
        <v>501</v>
      </c>
      <c r="C168" s="7" t="s">
        <v>502</v>
      </c>
      <c r="D168" s="10" t="s">
        <v>503</v>
      </c>
      <c r="E168" s="5">
        <v>159000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6">
        <f t="shared" si="31"/>
        <v>0</v>
      </c>
      <c r="L168" s="3" t="s">
        <v>49</v>
      </c>
      <c r="M168" s="5">
        <v>0</v>
      </c>
      <c r="N168" s="5">
        <v>0</v>
      </c>
      <c r="O168" s="5">
        <v>159000</v>
      </c>
      <c r="P168" s="5">
        <v>0</v>
      </c>
      <c r="Q168" s="5">
        <v>0</v>
      </c>
      <c r="R168" s="5">
        <v>0</v>
      </c>
      <c r="S168" s="6">
        <f t="shared" si="32"/>
        <v>159000</v>
      </c>
      <c r="T168" s="6">
        <f t="shared" si="33"/>
        <v>0</v>
      </c>
    </row>
    <row r="169" spans="1:20" ht="22.5">
      <c r="A169" s="13"/>
      <c r="B169" s="3" t="s">
        <v>504</v>
      </c>
      <c r="C169" s="7" t="s">
        <v>505</v>
      </c>
      <c r="D169" s="10" t="s">
        <v>506</v>
      </c>
      <c r="E169" s="5">
        <v>782000</v>
      </c>
      <c r="F169" s="5">
        <v>8876.7800000000007</v>
      </c>
      <c r="G169" s="5">
        <v>140616.76</v>
      </c>
      <c r="H169" s="5">
        <v>504.62</v>
      </c>
      <c r="I169" s="5">
        <v>0</v>
      </c>
      <c r="J169" s="5">
        <v>7472.76</v>
      </c>
      <c r="K169" s="6">
        <f t="shared" si="31"/>
        <v>157470.92000000001</v>
      </c>
      <c r="L169" s="3" t="s">
        <v>49</v>
      </c>
      <c r="M169" s="5">
        <v>156387.88</v>
      </c>
      <c r="N169" s="5">
        <v>0</v>
      </c>
      <c r="O169" s="5">
        <v>468141.2</v>
      </c>
      <c r="P169" s="5">
        <v>0</v>
      </c>
      <c r="Q169" s="5">
        <v>0</v>
      </c>
      <c r="R169" s="5">
        <v>0</v>
      </c>
      <c r="S169" s="6">
        <f t="shared" si="32"/>
        <v>782000.00000000012</v>
      </c>
      <c r="T169" s="6">
        <f t="shared" si="33"/>
        <v>0</v>
      </c>
    </row>
    <row r="170" spans="1:20">
      <c r="A170" s="13"/>
      <c r="B170" s="3" t="s">
        <v>507</v>
      </c>
      <c r="C170" s="7" t="s">
        <v>508</v>
      </c>
      <c r="D170" s="10" t="s">
        <v>509</v>
      </c>
      <c r="E170" s="5">
        <v>110000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6">
        <f t="shared" si="31"/>
        <v>0</v>
      </c>
      <c r="L170" s="3" t="s">
        <v>49</v>
      </c>
      <c r="M170" s="5">
        <v>0</v>
      </c>
      <c r="N170" s="5">
        <v>0</v>
      </c>
      <c r="O170" s="5">
        <v>0</v>
      </c>
      <c r="P170" s="5">
        <v>0</v>
      </c>
      <c r="Q170" s="5">
        <v>110000</v>
      </c>
      <c r="R170" s="5">
        <v>0</v>
      </c>
      <c r="S170" s="6">
        <f t="shared" si="32"/>
        <v>110000</v>
      </c>
      <c r="T170" s="6">
        <f t="shared" si="33"/>
        <v>0</v>
      </c>
    </row>
    <row r="171" spans="1:20">
      <c r="A171" s="13"/>
      <c r="B171" s="8" t="s">
        <v>49</v>
      </c>
      <c r="C171" s="4" t="s">
        <v>510</v>
      </c>
      <c r="D171" s="9" t="s">
        <v>511</v>
      </c>
      <c r="E171" s="6">
        <f t="shared" ref="E171:J171" si="38">E163+E164+E165+E166+E167+E168+E169+E170</f>
        <v>6089041.7699999996</v>
      </c>
      <c r="F171" s="6">
        <f t="shared" si="38"/>
        <v>75245.929999999993</v>
      </c>
      <c r="G171" s="6">
        <f t="shared" si="38"/>
        <v>1226737.58</v>
      </c>
      <c r="H171" s="6">
        <f t="shared" si="38"/>
        <v>45653.37</v>
      </c>
      <c r="I171" s="6">
        <f t="shared" si="38"/>
        <v>301.10000000000002</v>
      </c>
      <c r="J171" s="6">
        <f t="shared" si="38"/>
        <v>10057.24</v>
      </c>
      <c r="K171" s="6">
        <f t="shared" si="31"/>
        <v>1357995.2200000002</v>
      </c>
      <c r="L171" s="3" t="s">
        <v>49</v>
      </c>
      <c r="M171" s="6">
        <f>M163+M164+M165+M166+M167+M168+M169+M170</f>
        <v>929983.22</v>
      </c>
      <c r="N171" s="5">
        <v>0</v>
      </c>
      <c r="O171" s="6">
        <f>O163+O164+O165+O166+O167+O168+O169+O170</f>
        <v>3691063.33</v>
      </c>
      <c r="P171" s="5">
        <v>0</v>
      </c>
      <c r="Q171" s="6">
        <f>Q163+Q164+Q165+Q166+Q167+Q168+Q169+Q170</f>
        <v>110000</v>
      </c>
      <c r="R171" s="5">
        <v>0</v>
      </c>
      <c r="S171" s="6">
        <f t="shared" si="32"/>
        <v>6089041.7699999996</v>
      </c>
      <c r="T171" s="6">
        <f t="shared" si="33"/>
        <v>0</v>
      </c>
    </row>
    <row r="172" spans="1:20">
      <c r="A172" s="3" t="s">
        <v>512</v>
      </c>
      <c r="B172" s="8" t="s">
        <v>513</v>
      </c>
      <c r="C172" s="4" t="s">
        <v>514</v>
      </c>
      <c r="D172" s="9" t="s">
        <v>515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  <c r="K172" s="6">
        <v>0</v>
      </c>
      <c r="L172" s="3" t="s">
        <v>49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6">
        <v>0</v>
      </c>
      <c r="T172" s="6">
        <v>0</v>
      </c>
    </row>
    <row r="173" spans="1:20">
      <c r="A173" s="3" t="s">
        <v>516</v>
      </c>
      <c r="B173" s="8" t="s">
        <v>49</v>
      </c>
      <c r="C173" s="4" t="s">
        <v>517</v>
      </c>
      <c r="D173" s="9" t="s">
        <v>518</v>
      </c>
      <c r="E173" s="6">
        <f>E85+E93+E98+E108+E131+E152+E157+E159+E162+E171</f>
        <v>423061863.25000006</v>
      </c>
      <c r="F173" s="6">
        <f>F85+F93+F98+F108+F131+F152+F157+F159+F162+F171+F172</f>
        <v>58783956.050000012</v>
      </c>
      <c r="G173" s="6">
        <f>G85+G93+G98+G108+G131+G152+G157+G159+G162+G171+G172</f>
        <v>38572723.950000003</v>
      </c>
      <c r="H173" s="6">
        <f>H85+H93+H98+H108+H131+H152+H157+H159+H162+H171+H172</f>
        <v>37094553.230000004</v>
      </c>
      <c r="I173" s="6">
        <f>I85+I93+I98+I108+I131+I152+I157+I159+I162+I171+I172</f>
        <v>2138414.4300000006</v>
      </c>
      <c r="J173" s="6">
        <f>J85+J93+J98+J108+J131+J152+J157+J159+J162+J171+J172</f>
        <v>11581765.82</v>
      </c>
      <c r="K173" s="6">
        <f t="shared" ref="K173:K178" si="39">F173+G173+H173+I173+J173</f>
        <v>148171413.48000002</v>
      </c>
      <c r="L173" s="3" t="s">
        <v>49</v>
      </c>
      <c r="M173" s="6">
        <f>M85+M93+M98+M108+M131+M152+M157+M159+M162+M171</f>
        <v>242732119.19999999</v>
      </c>
      <c r="N173" s="5">
        <v>0</v>
      </c>
      <c r="O173" s="6">
        <f>O85+O93+O98+O108+O131+O152+O157+O159+O162+O171</f>
        <v>29300473.539999999</v>
      </c>
      <c r="P173" s="5">
        <v>0</v>
      </c>
      <c r="Q173" s="6">
        <f>Q85+Q93+Q98+Q108+Q131+Q152+Q157+Q159+Q162+Q171</f>
        <v>2857857.0300000003</v>
      </c>
      <c r="R173" s="5">
        <v>0</v>
      </c>
      <c r="S173" s="6">
        <f t="shared" ref="S173:S178" si="40">M173+O173+Q173+K173</f>
        <v>423061863.25</v>
      </c>
      <c r="T173" s="6">
        <f>E173-S173</f>
        <v>0</v>
      </c>
    </row>
    <row r="174" spans="1:20">
      <c r="A174" s="13" t="s">
        <v>519</v>
      </c>
      <c r="B174" s="3" t="s">
        <v>520</v>
      </c>
      <c r="C174" s="7" t="s">
        <v>521</v>
      </c>
      <c r="D174" s="10" t="s">
        <v>522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6">
        <f t="shared" si="39"/>
        <v>0</v>
      </c>
      <c r="L174" s="3" t="s">
        <v>49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6">
        <f t="shared" si="40"/>
        <v>0</v>
      </c>
      <c r="T174" s="5">
        <v>0</v>
      </c>
    </row>
    <row r="175" spans="1:20" ht="22.5">
      <c r="A175" s="13"/>
      <c r="B175" s="3" t="s">
        <v>523</v>
      </c>
      <c r="C175" s="7" t="s">
        <v>524</v>
      </c>
      <c r="D175" s="10" t="s">
        <v>525</v>
      </c>
      <c r="E175" s="5">
        <v>0</v>
      </c>
      <c r="F175" s="5">
        <v>0</v>
      </c>
      <c r="G175" s="5">
        <v>0</v>
      </c>
      <c r="H175" s="5">
        <v>0</v>
      </c>
      <c r="I175" s="5">
        <v>0</v>
      </c>
      <c r="J175" s="5">
        <v>0</v>
      </c>
      <c r="K175" s="6">
        <f t="shared" si="39"/>
        <v>0</v>
      </c>
      <c r="L175" s="3" t="s">
        <v>49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6">
        <f t="shared" si="40"/>
        <v>0</v>
      </c>
      <c r="T175" s="5">
        <v>0</v>
      </c>
    </row>
    <row r="176" spans="1:20">
      <c r="A176" s="13"/>
      <c r="B176" s="8" t="s">
        <v>49</v>
      </c>
      <c r="C176" s="4" t="s">
        <v>526</v>
      </c>
      <c r="D176" s="9" t="s">
        <v>527</v>
      </c>
      <c r="E176" s="6">
        <f t="shared" ref="E176:J176" si="41">E174+E175</f>
        <v>0</v>
      </c>
      <c r="F176" s="6">
        <f t="shared" si="41"/>
        <v>0</v>
      </c>
      <c r="G176" s="6">
        <f t="shared" si="41"/>
        <v>0</v>
      </c>
      <c r="H176" s="6">
        <f t="shared" si="41"/>
        <v>0</v>
      </c>
      <c r="I176" s="6">
        <f t="shared" si="41"/>
        <v>0</v>
      </c>
      <c r="J176" s="6">
        <f t="shared" si="41"/>
        <v>0</v>
      </c>
      <c r="K176" s="6">
        <f t="shared" si="39"/>
        <v>0</v>
      </c>
      <c r="L176" s="3" t="s">
        <v>49</v>
      </c>
      <c r="M176" s="6">
        <f>M174+M175</f>
        <v>0</v>
      </c>
      <c r="N176" s="5">
        <v>0</v>
      </c>
      <c r="O176" s="6">
        <f>O174+O175</f>
        <v>0</v>
      </c>
      <c r="P176" s="5">
        <v>0</v>
      </c>
      <c r="Q176" s="6">
        <f>Q174+Q175</f>
        <v>0</v>
      </c>
      <c r="R176" s="5">
        <v>0</v>
      </c>
      <c r="S176" s="6">
        <f t="shared" si="40"/>
        <v>0</v>
      </c>
      <c r="T176" s="5">
        <v>0</v>
      </c>
    </row>
    <row r="177" spans="1:20">
      <c r="A177" s="3" t="s">
        <v>528</v>
      </c>
      <c r="B177" s="8" t="s">
        <v>49</v>
      </c>
      <c r="C177" s="4" t="s">
        <v>529</v>
      </c>
      <c r="D177" s="9" t="s">
        <v>530</v>
      </c>
      <c r="E177" s="6">
        <f t="shared" ref="E177:J177" si="42">E173+E176</f>
        <v>423061863.25000006</v>
      </c>
      <c r="F177" s="6">
        <f t="shared" si="42"/>
        <v>58783956.050000012</v>
      </c>
      <c r="G177" s="6">
        <f t="shared" si="42"/>
        <v>38572723.950000003</v>
      </c>
      <c r="H177" s="6">
        <f t="shared" si="42"/>
        <v>37094553.230000004</v>
      </c>
      <c r="I177" s="6">
        <f t="shared" si="42"/>
        <v>2138414.4300000006</v>
      </c>
      <c r="J177" s="6">
        <f t="shared" si="42"/>
        <v>11581765.82</v>
      </c>
      <c r="K177" s="6">
        <f t="shared" si="39"/>
        <v>148171413.48000002</v>
      </c>
      <c r="L177" s="3" t="s">
        <v>49</v>
      </c>
      <c r="M177" s="6">
        <f>M173+M176</f>
        <v>242732119.19999999</v>
      </c>
      <c r="N177" s="5">
        <v>0</v>
      </c>
      <c r="O177" s="6">
        <f>O173+O176</f>
        <v>29300473.539999999</v>
      </c>
      <c r="P177" s="5">
        <v>0</v>
      </c>
      <c r="Q177" s="6">
        <f>Q173+Q176</f>
        <v>2857857.0300000003</v>
      </c>
      <c r="R177" s="5">
        <v>0</v>
      </c>
      <c r="S177" s="6">
        <f t="shared" si="40"/>
        <v>423061863.25</v>
      </c>
      <c r="T177" s="5">
        <v>0</v>
      </c>
    </row>
    <row r="178" spans="1:20">
      <c r="A178" s="3" t="s">
        <v>531</v>
      </c>
      <c r="B178" s="8" t="s">
        <v>49</v>
      </c>
      <c r="C178" s="4" t="s">
        <v>532</v>
      </c>
      <c r="D178" s="9" t="s">
        <v>533</v>
      </c>
      <c r="E178" s="6">
        <f t="shared" ref="E178:J178" si="43">E75-E177</f>
        <v>-36035338.580000043</v>
      </c>
      <c r="F178" s="6">
        <f t="shared" si="43"/>
        <v>-3163871.9600000083</v>
      </c>
      <c r="G178" s="6">
        <f t="shared" si="43"/>
        <v>-16261189.759999998</v>
      </c>
      <c r="H178" s="6">
        <f t="shared" si="43"/>
        <v>-9096525.8500000015</v>
      </c>
      <c r="I178" s="6">
        <f t="shared" si="43"/>
        <v>-2081911.1500000006</v>
      </c>
      <c r="J178" s="6">
        <f t="shared" si="43"/>
        <v>-11487237.41</v>
      </c>
      <c r="K178" s="6">
        <f t="shared" si="39"/>
        <v>-42090736.13000001</v>
      </c>
      <c r="L178" s="3" t="s">
        <v>49</v>
      </c>
      <c r="M178" s="6">
        <f>M75-M177</f>
        <v>-179373937.22999999</v>
      </c>
      <c r="N178" s="5">
        <v>0</v>
      </c>
      <c r="O178" s="6">
        <f>O75-O177</f>
        <v>-21642274.879999999</v>
      </c>
      <c r="P178" s="5">
        <v>0</v>
      </c>
      <c r="Q178" s="6">
        <f>Q75-Q177</f>
        <v>294887386.44</v>
      </c>
      <c r="R178" s="5">
        <v>0</v>
      </c>
      <c r="S178" s="6">
        <f t="shared" si="40"/>
        <v>51780438.200000003</v>
      </c>
      <c r="T178" s="5">
        <v>0</v>
      </c>
    </row>
  </sheetData>
  <mergeCells count="31">
    <mergeCell ref="A163:A171"/>
    <mergeCell ref="A70:A74"/>
    <mergeCell ref="A77:A85"/>
    <mergeCell ref="A86:A93"/>
    <mergeCell ref="A94:A98"/>
    <mergeCell ref="A99:A108"/>
    <mergeCell ref="A174:A176"/>
    <mergeCell ref="A132:A152"/>
    <mergeCell ref="A153:A157"/>
    <mergeCell ref="A158:A159"/>
    <mergeCell ref="A160:A162"/>
    <mergeCell ref="A27:A30"/>
    <mergeCell ref="A31:A36"/>
    <mergeCell ref="A37:A39"/>
    <mergeCell ref="A40:A45"/>
    <mergeCell ref="A47:A50"/>
    <mergeCell ref="A109:A131"/>
    <mergeCell ref="A57:A62"/>
    <mergeCell ref="A63:A64"/>
    <mergeCell ref="A65:A66"/>
    <mergeCell ref="A67:A68"/>
    <mergeCell ref="A13:D13"/>
    <mergeCell ref="F7:Q7"/>
    <mergeCell ref="A8:A9"/>
    <mergeCell ref="F8:K8"/>
    <mergeCell ref="F9:G9"/>
    <mergeCell ref="A53:A56"/>
    <mergeCell ref="A14:D14"/>
    <mergeCell ref="A15:A17"/>
    <mergeCell ref="A18:A22"/>
    <mergeCell ref="A23:A26"/>
  </mergeCells>
  <phoneticPr fontId="0" type="noConversion"/>
  <pageMargins left="0.25" right="0.25" top="1.0833333333333299" bottom="0.75" header="0.75" footer="0.51180555555555496"/>
  <pageSetup paperSize="8" scale="53" firstPageNumber="0" fitToHeight="0" orientation="landscape" horizontalDpi="300" verticalDpi="300" r:id="rId1"/>
  <headerFooter>
    <oddHeader>&amp;L&amp;"Times New Roman,Normale"&amp;12Previsione al 31/12/2024
vers.0 AL 08&amp;RAzienda 209 ASL VCO
ALLEGATO H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LibreOffice/6.1.4.2$Windows_X86_64 LibreOffice_project/9d0f32d1f0b509096fd65e0d4bec26ddd1938fd3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793889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sanAsl14_25</dc:creator>
  <dc:description/>
  <cp:lastModifiedBy>guidetti</cp:lastModifiedBy>
  <cp:revision>1</cp:revision>
  <cp:lastPrinted>2024-03-22T09:36:00Z</cp:lastPrinted>
  <dcterms:created xsi:type="dcterms:W3CDTF">2024-03-21T14:34:08Z</dcterms:created>
  <dcterms:modified xsi:type="dcterms:W3CDTF">2024-03-22T09:37:19Z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